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Wevorce-Rushing/Dropbox (Personal)/financial harmony, llc/Client Document &amp; Letterhead Templates/"/>
    </mc:Choice>
  </mc:AlternateContent>
  <bookViews>
    <workbookView xWindow="64040" yWindow="-1720" windowWidth="38080" windowHeight="20220" tabRatio="500"/>
  </bookViews>
  <sheets>
    <sheet name="Loan as Marital" sheetId="7" r:id="rId1"/>
    <sheet name="Loan as Separate" sheetId="8" r:id="rId2"/>
  </sheets>
  <definedNames>
    <definedName name="_xlnm.Print_Area" localSheetId="0">'Loan as Marital'!$A$1:$Z$99</definedName>
    <definedName name="_xlnm.Print_Area" localSheetId="1">'Loan as Separate'!$A$1:$Z$110</definedName>
    <definedName name="_xlnm.Print_Titles" localSheetId="0">'Loan as Marital'!$1:$6</definedName>
    <definedName name="_xlnm.Print_Titles" localSheetId="1">'Loan as Separate'!$1:$6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8" l="1"/>
  <c r="B91" i="7"/>
  <c r="J91" i="7"/>
  <c r="V68" i="7"/>
  <c r="W68" i="7"/>
  <c r="W65" i="7"/>
  <c r="V44" i="7"/>
  <c r="T8" i="7"/>
  <c r="Z8" i="7"/>
  <c r="T9" i="7"/>
  <c r="B9" i="7"/>
  <c r="I9" i="7"/>
  <c r="Y9" i="7"/>
  <c r="Z9" i="7"/>
  <c r="T10" i="7"/>
  <c r="B10" i="7"/>
  <c r="I10" i="7"/>
  <c r="Y10" i="7"/>
  <c r="Z10" i="7"/>
  <c r="T11" i="7"/>
  <c r="B11" i="7"/>
  <c r="I11" i="7"/>
  <c r="Y11" i="7"/>
  <c r="Z11" i="7"/>
  <c r="T12" i="7"/>
  <c r="B12" i="7"/>
  <c r="I12" i="7"/>
  <c r="Y12" i="7"/>
  <c r="Z12" i="7"/>
  <c r="T13" i="7"/>
  <c r="B13" i="7"/>
  <c r="I13" i="7"/>
  <c r="Y13" i="7"/>
  <c r="Z13" i="7"/>
  <c r="T14" i="7"/>
  <c r="B14" i="7"/>
  <c r="I14" i="7"/>
  <c r="Y14" i="7"/>
  <c r="Z14" i="7"/>
  <c r="T15" i="7"/>
  <c r="B15" i="7"/>
  <c r="I15" i="7"/>
  <c r="Y15" i="7"/>
  <c r="Z15" i="7"/>
  <c r="T16" i="7"/>
  <c r="B16" i="7"/>
  <c r="I16" i="7"/>
  <c r="Y16" i="7"/>
  <c r="Z16" i="7"/>
  <c r="T17" i="7"/>
  <c r="B17" i="7"/>
  <c r="I17" i="7"/>
  <c r="Y17" i="7"/>
  <c r="Z17" i="7"/>
  <c r="T18" i="7"/>
  <c r="B18" i="7"/>
  <c r="I18" i="7"/>
  <c r="Y18" i="7"/>
  <c r="Z18" i="7"/>
  <c r="T19" i="7"/>
  <c r="L8" i="7"/>
  <c r="H8" i="7"/>
  <c r="B8" i="7"/>
  <c r="I8" i="7"/>
  <c r="Q8" i="7"/>
  <c r="R8" i="7"/>
  <c r="L9" i="7"/>
  <c r="Q9" i="7"/>
  <c r="R9" i="7"/>
  <c r="L10" i="7"/>
  <c r="Q10" i="7"/>
  <c r="R10" i="7"/>
  <c r="L11" i="7"/>
  <c r="Q11" i="7"/>
  <c r="R11" i="7"/>
  <c r="L12" i="7"/>
  <c r="Q12" i="7"/>
  <c r="R12" i="7"/>
  <c r="L13" i="7"/>
  <c r="Q13" i="7"/>
  <c r="R13" i="7"/>
  <c r="L14" i="7"/>
  <c r="Q14" i="7"/>
  <c r="R14" i="7"/>
  <c r="L15" i="7"/>
  <c r="Q15" i="7"/>
  <c r="R15" i="7"/>
  <c r="L16" i="7"/>
  <c r="Q16" i="7"/>
  <c r="R16" i="7"/>
  <c r="L17" i="7"/>
  <c r="Q17" i="7"/>
  <c r="R17" i="7"/>
  <c r="L18" i="7"/>
  <c r="Q18" i="7"/>
  <c r="R18" i="7"/>
  <c r="P19" i="7"/>
  <c r="X19" i="7"/>
  <c r="Y19" i="7"/>
  <c r="U19" i="7"/>
  <c r="Z19" i="7"/>
  <c r="T20" i="7"/>
  <c r="Q19" i="7"/>
  <c r="L19" i="7"/>
  <c r="M19" i="7"/>
  <c r="R19" i="7"/>
  <c r="P20" i="7"/>
  <c r="X20" i="7"/>
  <c r="Y20" i="7"/>
  <c r="Z20" i="7"/>
  <c r="T21" i="7"/>
  <c r="Q20" i="7"/>
  <c r="L20" i="7"/>
  <c r="R20" i="7"/>
  <c r="P21" i="7"/>
  <c r="X21" i="7"/>
  <c r="Y21" i="7"/>
  <c r="Z21" i="7"/>
  <c r="T22" i="7"/>
  <c r="Q21" i="7"/>
  <c r="L21" i="7"/>
  <c r="R21" i="7"/>
  <c r="P22" i="7"/>
  <c r="X22" i="7"/>
  <c r="Y22" i="7"/>
  <c r="Z22" i="7"/>
  <c r="T23" i="7"/>
  <c r="Q22" i="7"/>
  <c r="L22" i="7"/>
  <c r="R22" i="7"/>
  <c r="P23" i="7"/>
  <c r="X23" i="7"/>
  <c r="Y23" i="7"/>
  <c r="Z23" i="7"/>
  <c r="T24" i="7"/>
  <c r="Q23" i="7"/>
  <c r="L23" i="7"/>
  <c r="R23" i="7"/>
  <c r="P24" i="7"/>
  <c r="X24" i="7"/>
  <c r="Y24" i="7"/>
  <c r="Z24" i="7"/>
  <c r="T25" i="7"/>
  <c r="Q24" i="7"/>
  <c r="L24" i="7"/>
  <c r="R24" i="7"/>
  <c r="P25" i="7"/>
  <c r="X25" i="7"/>
  <c r="Y25" i="7"/>
  <c r="Z25" i="7"/>
  <c r="T26" i="7"/>
  <c r="Q25" i="7"/>
  <c r="L25" i="7"/>
  <c r="R25" i="7"/>
  <c r="P26" i="7"/>
  <c r="X26" i="7"/>
  <c r="Y26" i="7"/>
  <c r="Z26" i="7"/>
  <c r="T27" i="7"/>
  <c r="Q26" i="7"/>
  <c r="L26" i="7"/>
  <c r="R26" i="7"/>
  <c r="P27" i="7"/>
  <c r="X27" i="7"/>
  <c r="Y27" i="7"/>
  <c r="Z27" i="7"/>
  <c r="T28" i="7"/>
  <c r="Q27" i="7"/>
  <c r="L27" i="7"/>
  <c r="R27" i="7"/>
  <c r="P28" i="7"/>
  <c r="X28" i="7"/>
  <c r="Y28" i="7"/>
  <c r="Z28" i="7"/>
  <c r="T29" i="7"/>
  <c r="Q28" i="7"/>
  <c r="L28" i="7"/>
  <c r="R28" i="7"/>
  <c r="P29" i="7"/>
  <c r="X29" i="7"/>
  <c r="Y29" i="7"/>
  <c r="Z29" i="7"/>
  <c r="T30" i="7"/>
  <c r="Q29" i="7"/>
  <c r="L29" i="7"/>
  <c r="R29" i="7"/>
  <c r="P30" i="7"/>
  <c r="X30" i="7"/>
  <c r="Y30" i="7"/>
  <c r="Z30" i="7"/>
  <c r="T31" i="7"/>
  <c r="Q30" i="7"/>
  <c r="L30" i="7"/>
  <c r="R30" i="7"/>
  <c r="P31" i="7"/>
  <c r="X31" i="7"/>
  <c r="Y31" i="7"/>
  <c r="Z31" i="7"/>
  <c r="T32" i="7"/>
  <c r="Q31" i="7"/>
  <c r="L31" i="7"/>
  <c r="R31" i="7"/>
  <c r="P32" i="7"/>
  <c r="X32" i="7"/>
  <c r="Y32" i="7"/>
  <c r="Z32" i="7"/>
  <c r="T33" i="7"/>
  <c r="Q32" i="7"/>
  <c r="L32" i="7"/>
  <c r="R32" i="7"/>
  <c r="P33" i="7"/>
  <c r="X33" i="7"/>
  <c r="Y33" i="7"/>
  <c r="Z33" i="7"/>
  <c r="T34" i="7"/>
  <c r="Q33" i="7"/>
  <c r="L33" i="7"/>
  <c r="R33" i="7"/>
  <c r="P34" i="7"/>
  <c r="X34" i="7"/>
  <c r="Y34" i="7"/>
  <c r="Z34" i="7"/>
  <c r="T35" i="7"/>
  <c r="Q34" i="7"/>
  <c r="L34" i="7"/>
  <c r="R34" i="7"/>
  <c r="P35" i="7"/>
  <c r="X35" i="7"/>
  <c r="Y35" i="7"/>
  <c r="Z35" i="7"/>
  <c r="T36" i="7"/>
  <c r="Q35" i="7"/>
  <c r="L35" i="7"/>
  <c r="R35" i="7"/>
  <c r="P36" i="7"/>
  <c r="X36" i="7"/>
  <c r="Y36" i="7"/>
  <c r="Z36" i="7"/>
  <c r="T37" i="7"/>
  <c r="Q36" i="7"/>
  <c r="L36" i="7"/>
  <c r="R36" i="7"/>
  <c r="P37" i="7"/>
  <c r="X37" i="7"/>
  <c r="Y37" i="7"/>
  <c r="Z37" i="7"/>
  <c r="T38" i="7"/>
  <c r="Q37" i="7"/>
  <c r="L37" i="7"/>
  <c r="R37" i="7"/>
  <c r="P38" i="7"/>
  <c r="X38" i="7"/>
  <c r="Y38" i="7"/>
  <c r="Z38" i="7"/>
  <c r="T39" i="7"/>
  <c r="Q38" i="7"/>
  <c r="L38" i="7"/>
  <c r="R38" i="7"/>
  <c r="P39" i="7"/>
  <c r="X39" i="7"/>
  <c r="Y39" i="7"/>
  <c r="Z39" i="7"/>
  <c r="T40" i="7"/>
  <c r="Q39" i="7"/>
  <c r="L39" i="7"/>
  <c r="R39" i="7"/>
  <c r="P40" i="7"/>
  <c r="X40" i="7"/>
  <c r="Y40" i="7"/>
  <c r="Z40" i="7"/>
  <c r="T41" i="7"/>
  <c r="Q40" i="7"/>
  <c r="L40" i="7"/>
  <c r="R40" i="7"/>
  <c r="P41" i="7"/>
  <c r="X41" i="7"/>
  <c r="Y41" i="7"/>
  <c r="Z41" i="7"/>
  <c r="T42" i="7"/>
  <c r="Q41" i="7"/>
  <c r="L41" i="7"/>
  <c r="R41" i="7"/>
  <c r="P42" i="7"/>
  <c r="X42" i="7"/>
  <c r="Y42" i="7"/>
  <c r="Z42" i="7"/>
  <c r="T43" i="7"/>
  <c r="Q42" i="7"/>
  <c r="L42" i="7"/>
  <c r="R42" i="7"/>
  <c r="P43" i="7"/>
  <c r="X43" i="7"/>
  <c r="Y43" i="7"/>
  <c r="Z43" i="7"/>
  <c r="T44" i="7"/>
  <c r="Q43" i="7"/>
  <c r="L43" i="7"/>
  <c r="R43" i="7"/>
  <c r="P44" i="7"/>
  <c r="X44" i="7"/>
  <c r="Y44" i="7"/>
  <c r="Z44" i="7"/>
  <c r="T45" i="7"/>
  <c r="Q44" i="7"/>
  <c r="L44" i="7"/>
  <c r="R44" i="7"/>
  <c r="P45" i="7"/>
  <c r="X45" i="7"/>
  <c r="Y45" i="7"/>
  <c r="Z45" i="7"/>
  <c r="T46" i="7"/>
  <c r="Q45" i="7"/>
  <c r="L45" i="7"/>
  <c r="R45" i="7"/>
  <c r="P46" i="7"/>
  <c r="X46" i="7"/>
  <c r="Y46" i="7"/>
  <c r="Z46" i="7"/>
  <c r="T47" i="7"/>
  <c r="Q46" i="7"/>
  <c r="L46" i="7"/>
  <c r="R46" i="7"/>
  <c r="P47" i="7"/>
  <c r="X47" i="7"/>
  <c r="Y47" i="7"/>
  <c r="Z47" i="7"/>
  <c r="T48" i="7"/>
  <c r="Q47" i="7"/>
  <c r="L47" i="7"/>
  <c r="R47" i="7"/>
  <c r="P48" i="7"/>
  <c r="X48" i="7"/>
  <c r="Y48" i="7"/>
  <c r="Z48" i="7"/>
  <c r="T49" i="7"/>
  <c r="Q48" i="7"/>
  <c r="L48" i="7"/>
  <c r="R48" i="7"/>
  <c r="P49" i="7"/>
  <c r="X49" i="7"/>
  <c r="Y49" i="7"/>
  <c r="Z49" i="7"/>
  <c r="T50" i="7"/>
  <c r="Q49" i="7"/>
  <c r="L49" i="7"/>
  <c r="R49" i="7"/>
  <c r="P50" i="7"/>
  <c r="X50" i="7"/>
  <c r="Y50" i="7"/>
  <c r="Z50" i="7"/>
  <c r="T51" i="7"/>
  <c r="Q50" i="7"/>
  <c r="L50" i="7"/>
  <c r="R50" i="7"/>
  <c r="P51" i="7"/>
  <c r="X51" i="7"/>
  <c r="Y51" i="7"/>
  <c r="Z51" i="7"/>
  <c r="T52" i="7"/>
  <c r="Q51" i="7"/>
  <c r="L51" i="7"/>
  <c r="R51" i="7"/>
  <c r="P52" i="7"/>
  <c r="X52" i="7"/>
  <c r="Y52" i="7"/>
  <c r="Z52" i="7"/>
  <c r="T53" i="7"/>
  <c r="Q52" i="7"/>
  <c r="L52" i="7"/>
  <c r="R52" i="7"/>
  <c r="P53" i="7"/>
  <c r="X53" i="7"/>
  <c r="Y53" i="7"/>
  <c r="Z53" i="7"/>
  <c r="T54" i="7"/>
  <c r="Q53" i="7"/>
  <c r="L53" i="7"/>
  <c r="R53" i="7"/>
  <c r="P54" i="7"/>
  <c r="X54" i="7"/>
  <c r="Y54" i="7"/>
  <c r="Z54" i="7"/>
  <c r="T55" i="7"/>
  <c r="Q54" i="7"/>
  <c r="L54" i="7"/>
  <c r="R54" i="7"/>
  <c r="P55" i="7"/>
  <c r="X55" i="7"/>
  <c r="Y55" i="7"/>
  <c r="Z55" i="7"/>
  <c r="T56" i="7"/>
  <c r="Q55" i="7"/>
  <c r="L55" i="7"/>
  <c r="R55" i="7"/>
  <c r="P56" i="7"/>
  <c r="X56" i="7"/>
  <c r="Y56" i="7"/>
  <c r="Z56" i="7"/>
  <c r="T57" i="7"/>
  <c r="Q56" i="7"/>
  <c r="L56" i="7"/>
  <c r="R56" i="7"/>
  <c r="P57" i="7"/>
  <c r="X57" i="7"/>
  <c r="Y57" i="7"/>
  <c r="Z57" i="7"/>
  <c r="T58" i="7"/>
  <c r="Q57" i="7"/>
  <c r="L57" i="7"/>
  <c r="R57" i="7"/>
  <c r="P58" i="7"/>
  <c r="X58" i="7"/>
  <c r="Y58" i="7"/>
  <c r="Z58" i="7"/>
  <c r="T59" i="7"/>
  <c r="Q58" i="7"/>
  <c r="L58" i="7"/>
  <c r="R58" i="7"/>
  <c r="P59" i="7"/>
  <c r="X59" i="7"/>
  <c r="Y59" i="7"/>
  <c r="Z59" i="7"/>
  <c r="T60" i="7"/>
  <c r="Q59" i="7"/>
  <c r="L59" i="7"/>
  <c r="R59" i="7"/>
  <c r="P60" i="7"/>
  <c r="X60" i="7"/>
  <c r="Y60" i="7"/>
  <c r="Z60" i="7"/>
  <c r="T61" i="7"/>
  <c r="Q60" i="7"/>
  <c r="L60" i="7"/>
  <c r="R60" i="7"/>
  <c r="P61" i="7"/>
  <c r="X61" i="7"/>
  <c r="Y61" i="7"/>
  <c r="Z61" i="7"/>
  <c r="T62" i="7"/>
  <c r="Q61" i="7"/>
  <c r="L61" i="7"/>
  <c r="R61" i="7"/>
  <c r="P62" i="7"/>
  <c r="X62" i="7"/>
  <c r="Y62" i="7"/>
  <c r="Z62" i="7"/>
  <c r="T63" i="7"/>
  <c r="Q62" i="7"/>
  <c r="L62" i="7"/>
  <c r="R62" i="7"/>
  <c r="P63" i="7"/>
  <c r="X63" i="7"/>
  <c r="Y63" i="7"/>
  <c r="Z63" i="7"/>
  <c r="T64" i="7"/>
  <c r="Q63" i="7"/>
  <c r="L63" i="7"/>
  <c r="R63" i="7"/>
  <c r="P64" i="7"/>
  <c r="X64" i="7"/>
  <c r="Y64" i="7"/>
  <c r="Z64" i="7"/>
  <c r="T65" i="7"/>
  <c r="Q64" i="7"/>
  <c r="L64" i="7"/>
  <c r="R64" i="7"/>
  <c r="P65" i="7"/>
  <c r="X65" i="7"/>
  <c r="Y65" i="7"/>
  <c r="Z65" i="7"/>
  <c r="T66" i="7"/>
  <c r="Q65" i="7"/>
  <c r="L65" i="7"/>
  <c r="R65" i="7"/>
  <c r="P66" i="7"/>
  <c r="X66" i="7"/>
  <c r="Y66" i="7"/>
  <c r="Z66" i="7"/>
  <c r="T67" i="7"/>
  <c r="Q66" i="7"/>
  <c r="L66" i="7"/>
  <c r="R66" i="7"/>
  <c r="P67" i="7"/>
  <c r="X67" i="7"/>
  <c r="Y67" i="7"/>
  <c r="U67" i="7"/>
  <c r="Z67" i="7"/>
  <c r="T68" i="7"/>
  <c r="Q67" i="7"/>
  <c r="L67" i="7"/>
  <c r="R67" i="7"/>
  <c r="P68" i="7"/>
  <c r="X68" i="7"/>
  <c r="Y68" i="7"/>
  <c r="Z68" i="7"/>
  <c r="T69" i="7"/>
  <c r="Q68" i="7"/>
  <c r="L68" i="7"/>
  <c r="R68" i="7"/>
  <c r="P69" i="7"/>
  <c r="X69" i="7"/>
  <c r="Y69" i="7"/>
  <c r="Z69" i="7"/>
  <c r="T70" i="7"/>
  <c r="Q69" i="7"/>
  <c r="L69" i="7"/>
  <c r="R69" i="7"/>
  <c r="P70" i="7"/>
  <c r="X70" i="7"/>
  <c r="Y70" i="7"/>
  <c r="Z70" i="7"/>
  <c r="T71" i="7"/>
  <c r="Q70" i="7"/>
  <c r="L70" i="7"/>
  <c r="R70" i="7"/>
  <c r="P71" i="7"/>
  <c r="X71" i="7"/>
  <c r="Y71" i="7"/>
  <c r="Z71" i="7"/>
  <c r="T72" i="7"/>
  <c r="Q71" i="7"/>
  <c r="L71" i="7"/>
  <c r="R71" i="7"/>
  <c r="P72" i="7"/>
  <c r="X72" i="7"/>
  <c r="Y72" i="7"/>
  <c r="Z72" i="7"/>
  <c r="T73" i="7"/>
  <c r="Q72" i="7"/>
  <c r="L72" i="7"/>
  <c r="R72" i="7"/>
  <c r="P73" i="7"/>
  <c r="X73" i="7"/>
  <c r="Y73" i="7"/>
  <c r="Z73" i="7"/>
  <c r="T74" i="7"/>
  <c r="Q73" i="7"/>
  <c r="L73" i="7"/>
  <c r="R73" i="7"/>
  <c r="P74" i="7"/>
  <c r="X74" i="7"/>
  <c r="Y74" i="7"/>
  <c r="Z74" i="7"/>
  <c r="T75" i="7"/>
  <c r="Q74" i="7"/>
  <c r="L74" i="7"/>
  <c r="R74" i="7"/>
  <c r="P75" i="7"/>
  <c r="X75" i="7"/>
  <c r="Y75" i="7"/>
  <c r="Z75" i="7"/>
  <c r="T76" i="7"/>
  <c r="Q75" i="7"/>
  <c r="L75" i="7"/>
  <c r="R75" i="7"/>
  <c r="P76" i="7"/>
  <c r="X76" i="7"/>
  <c r="Y76" i="7"/>
  <c r="Z76" i="7"/>
  <c r="T77" i="7"/>
  <c r="Q76" i="7"/>
  <c r="L76" i="7"/>
  <c r="R76" i="7"/>
  <c r="P77" i="7"/>
  <c r="X77" i="7"/>
  <c r="Y77" i="7"/>
  <c r="Z77" i="7"/>
  <c r="T78" i="7"/>
  <c r="Q77" i="7"/>
  <c r="L77" i="7"/>
  <c r="R77" i="7"/>
  <c r="P78" i="7"/>
  <c r="X78" i="7"/>
  <c r="Y78" i="7"/>
  <c r="Z78" i="7"/>
  <c r="T79" i="7"/>
  <c r="Q78" i="7"/>
  <c r="L78" i="7"/>
  <c r="R78" i="7"/>
  <c r="P79" i="7"/>
  <c r="X79" i="7"/>
  <c r="Y79" i="7"/>
  <c r="Z79" i="7"/>
  <c r="T80" i="7"/>
  <c r="Q79" i="7"/>
  <c r="L79" i="7"/>
  <c r="R79" i="7"/>
  <c r="P80" i="7"/>
  <c r="X80" i="7"/>
  <c r="Y80" i="7"/>
  <c r="Z80" i="7"/>
  <c r="T81" i="7"/>
  <c r="Q80" i="7"/>
  <c r="L80" i="7"/>
  <c r="R80" i="7"/>
  <c r="P81" i="7"/>
  <c r="X81" i="7"/>
  <c r="Y81" i="7"/>
  <c r="Z81" i="7"/>
  <c r="T82" i="7"/>
  <c r="Q81" i="7"/>
  <c r="L81" i="7"/>
  <c r="R81" i="7"/>
  <c r="P82" i="7"/>
  <c r="X82" i="7"/>
  <c r="Y82" i="7"/>
  <c r="Z82" i="7"/>
  <c r="T83" i="7"/>
  <c r="Q82" i="7"/>
  <c r="L82" i="7"/>
  <c r="R82" i="7"/>
  <c r="P83" i="7"/>
  <c r="X83" i="7"/>
  <c r="Y83" i="7"/>
  <c r="Z83" i="7"/>
  <c r="T84" i="7"/>
  <c r="Q83" i="7"/>
  <c r="L83" i="7"/>
  <c r="R83" i="7"/>
  <c r="P84" i="7"/>
  <c r="X84" i="7"/>
  <c r="Y84" i="7"/>
  <c r="Z84" i="7"/>
  <c r="T85" i="7"/>
  <c r="Q84" i="7"/>
  <c r="L84" i="7"/>
  <c r="R84" i="7"/>
  <c r="P85" i="7"/>
  <c r="X85" i="7"/>
  <c r="Y85" i="7"/>
  <c r="Z85" i="7"/>
  <c r="T86" i="7"/>
  <c r="Q85" i="7"/>
  <c r="L85" i="7"/>
  <c r="R85" i="7"/>
  <c r="P86" i="7"/>
  <c r="X86" i="7"/>
  <c r="Y86" i="7"/>
  <c r="Z86" i="7"/>
  <c r="T87" i="7"/>
  <c r="Q86" i="7"/>
  <c r="L86" i="7"/>
  <c r="R86" i="7"/>
  <c r="P87" i="7"/>
  <c r="X87" i="7"/>
  <c r="Y87" i="7"/>
  <c r="Z87" i="7"/>
  <c r="T88" i="7"/>
  <c r="Q87" i="7"/>
  <c r="L87" i="7"/>
  <c r="R87" i="7"/>
  <c r="P88" i="7"/>
  <c r="X88" i="7"/>
  <c r="Y88" i="7"/>
  <c r="Z88" i="7"/>
  <c r="T89" i="7"/>
  <c r="Q88" i="7"/>
  <c r="L88" i="7"/>
  <c r="R88" i="7"/>
  <c r="P89" i="7"/>
  <c r="X89" i="7"/>
  <c r="Y89" i="7"/>
  <c r="Z89" i="7"/>
  <c r="T90" i="7"/>
  <c r="Q89" i="7"/>
  <c r="L89" i="7"/>
  <c r="R89" i="7"/>
  <c r="P90" i="7"/>
  <c r="X90" i="7"/>
  <c r="Y90" i="7"/>
  <c r="Z90" i="7"/>
  <c r="T91" i="7"/>
  <c r="Z91" i="7"/>
  <c r="Q64" i="8"/>
  <c r="L64" i="8"/>
  <c r="P64" i="8"/>
  <c r="R64" i="8"/>
  <c r="P65" i="8"/>
  <c r="X65" i="8"/>
  <c r="Y65" i="8"/>
  <c r="Z65" i="8"/>
  <c r="T66" i="8"/>
  <c r="Q65" i="8"/>
  <c r="L65" i="8"/>
  <c r="R65" i="8"/>
  <c r="P66" i="8"/>
  <c r="X66" i="8"/>
  <c r="Y66" i="8"/>
  <c r="Z66" i="8"/>
  <c r="T67" i="8"/>
  <c r="Q66" i="8"/>
  <c r="L66" i="8"/>
  <c r="R66" i="8"/>
  <c r="P67" i="8"/>
  <c r="X67" i="8"/>
  <c r="Y67" i="8"/>
  <c r="Z67" i="8"/>
  <c r="T68" i="8"/>
  <c r="Q67" i="8"/>
  <c r="L67" i="8"/>
  <c r="R67" i="8"/>
  <c r="P68" i="8"/>
  <c r="X68" i="8"/>
  <c r="Y68" i="8"/>
  <c r="Z68" i="8"/>
  <c r="T69" i="8"/>
  <c r="Q68" i="8"/>
  <c r="L68" i="8"/>
  <c r="R68" i="8"/>
  <c r="P69" i="8"/>
  <c r="X69" i="8"/>
  <c r="Y69" i="8"/>
  <c r="Z69" i="8"/>
  <c r="T70" i="8"/>
  <c r="Q69" i="8"/>
  <c r="L69" i="8"/>
  <c r="R69" i="8"/>
  <c r="P70" i="8"/>
  <c r="X70" i="8"/>
  <c r="Y70" i="8"/>
  <c r="Z70" i="8"/>
  <c r="T71" i="8"/>
  <c r="Q70" i="8"/>
  <c r="L70" i="8"/>
  <c r="R70" i="8"/>
  <c r="P71" i="8"/>
  <c r="X71" i="8"/>
  <c r="Y71" i="8"/>
  <c r="Z71" i="8"/>
  <c r="T72" i="8"/>
  <c r="Q71" i="8"/>
  <c r="L71" i="8"/>
  <c r="R71" i="8"/>
  <c r="P72" i="8"/>
  <c r="X72" i="8"/>
  <c r="Y72" i="8"/>
  <c r="Z72" i="8"/>
  <c r="T73" i="8"/>
  <c r="Q72" i="8"/>
  <c r="L72" i="8"/>
  <c r="R72" i="8"/>
  <c r="P73" i="8"/>
  <c r="X73" i="8"/>
  <c r="Y73" i="8"/>
  <c r="Z73" i="8"/>
  <c r="T74" i="8"/>
  <c r="Q73" i="8"/>
  <c r="L73" i="8"/>
  <c r="R73" i="8"/>
  <c r="P74" i="8"/>
  <c r="X74" i="8"/>
  <c r="Y74" i="8"/>
  <c r="Z74" i="8"/>
  <c r="T75" i="8"/>
  <c r="Q74" i="8"/>
  <c r="L74" i="8"/>
  <c r="R74" i="8"/>
  <c r="P75" i="8"/>
  <c r="X75" i="8"/>
  <c r="Y75" i="8"/>
  <c r="Z75" i="8"/>
  <c r="T76" i="8"/>
  <c r="Q75" i="8"/>
  <c r="L75" i="8"/>
  <c r="R75" i="8"/>
  <c r="P76" i="8"/>
  <c r="X76" i="8"/>
  <c r="Y76" i="8"/>
  <c r="Z76" i="8"/>
  <c r="T77" i="8"/>
  <c r="Q76" i="8"/>
  <c r="L76" i="8"/>
  <c r="R76" i="8"/>
  <c r="P77" i="8"/>
  <c r="X77" i="8"/>
  <c r="Y77" i="8"/>
  <c r="Z77" i="8"/>
  <c r="T78" i="8"/>
  <c r="Q77" i="8"/>
  <c r="L77" i="8"/>
  <c r="R77" i="8"/>
  <c r="P78" i="8"/>
  <c r="X78" i="8"/>
  <c r="Y78" i="8"/>
  <c r="Z78" i="8"/>
  <c r="T79" i="8"/>
  <c r="Q78" i="8"/>
  <c r="L78" i="8"/>
  <c r="R78" i="8"/>
  <c r="P79" i="8"/>
  <c r="X79" i="8"/>
  <c r="Y79" i="8"/>
  <c r="Z79" i="8"/>
  <c r="T80" i="8"/>
  <c r="Q79" i="8"/>
  <c r="L79" i="8"/>
  <c r="R79" i="8"/>
  <c r="P80" i="8"/>
  <c r="X80" i="8"/>
  <c r="Y80" i="8"/>
  <c r="Z80" i="8"/>
  <c r="T81" i="8"/>
  <c r="Q80" i="8"/>
  <c r="L80" i="8"/>
  <c r="R80" i="8"/>
  <c r="P81" i="8"/>
  <c r="X81" i="8"/>
  <c r="Y81" i="8"/>
  <c r="Z81" i="8"/>
  <c r="T82" i="8"/>
  <c r="Q81" i="8"/>
  <c r="L81" i="8"/>
  <c r="R81" i="8"/>
  <c r="P82" i="8"/>
  <c r="X82" i="8"/>
  <c r="Y82" i="8"/>
  <c r="Z82" i="8"/>
  <c r="T83" i="8"/>
  <c r="Q82" i="8"/>
  <c r="L82" i="8"/>
  <c r="R82" i="8"/>
  <c r="P83" i="8"/>
  <c r="X83" i="8"/>
  <c r="Y83" i="8"/>
  <c r="Z83" i="8"/>
  <c r="T84" i="8"/>
  <c r="Q83" i="8"/>
  <c r="L83" i="8"/>
  <c r="R83" i="8"/>
  <c r="P84" i="8"/>
  <c r="X84" i="8"/>
  <c r="Y84" i="8"/>
  <c r="Z84" i="8"/>
  <c r="T85" i="8"/>
  <c r="Q84" i="8"/>
  <c r="L84" i="8"/>
  <c r="R84" i="8"/>
  <c r="P85" i="8"/>
  <c r="X85" i="8"/>
  <c r="Y85" i="8"/>
  <c r="Z85" i="8"/>
  <c r="T86" i="8"/>
  <c r="Q85" i="8"/>
  <c r="L85" i="8"/>
  <c r="R85" i="8"/>
  <c r="P86" i="8"/>
  <c r="X86" i="8"/>
  <c r="Y86" i="8"/>
  <c r="Z86" i="8"/>
  <c r="T87" i="8"/>
  <c r="Q86" i="8"/>
  <c r="L86" i="8"/>
  <c r="R86" i="8"/>
  <c r="P87" i="8"/>
  <c r="X87" i="8"/>
  <c r="Y87" i="8"/>
  <c r="Z87" i="8"/>
  <c r="T88" i="8"/>
  <c r="Q87" i="8"/>
  <c r="L87" i="8"/>
  <c r="R87" i="8"/>
  <c r="P88" i="8"/>
  <c r="X88" i="8"/>
  <c r="Y88" i="8"/>
  <c r="Z88" i="8"/>
  <c r="T89" i="8"/>
  <c r="Q88" i="8"/>
  <c r="L88" i="8"/>
  <c r="R88" i="8"/>
  <c r="P89" i="8"/>
  <c r="X89" i="8"/>
  <c r="Y89" i="8"/>
  <c r="Z89" i="8"/>
  <c r="T90" i="8"/>
  <c r="Q89" i="8"/>
  <c r="L89" i="8"/>
  <c r="R89" i="8"/>
  <c r="P90" i="8"/>
  <c r="X90" i="8"/>
  <c r="Y90" i="8"/>
  <c r="Z90" i="8"/>
  <c r="T91" i="8"/>
  <c r="Z91" i="8"/>
  <c r="G92" i="8"/>
  <c r="Q90" i="8"/>
  <c r="L90" i="8"/>
  <c r="R90" i="8"/>
  <c r="R92" i="8"/>
  <c r="J92" i="8"/>
  <c r="J92" i="7"/>
  <c r="U92" i="7"/>
  <c r="Q90" i="7"/>
  <c r="L90" i="7"/>
  <c r="R90" i="7"/>
  <c r="R92" i="7"/>
  <c r="Q92" i="7"/>
  <c r="G64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G92" i="7"/>
  <c r="R31" i="8"/>
  <c r="P31" i="8"/>
  <c r="B90" i="8"/>
  <c r="Z92" i="7"/>
  <c r="Z92" i="8"/>
  <c r="G71" i="8"/>
  <c r="G65" i="8"/>
  <c r="F66" i="8"/>
  <c r="G66" i="8"/>
  <c r="F67" i="8"/>
  <c r="G67" i="8"/>
  <c r="F68" i="8"/>
  <c r="G68" i="8"/>
  <c r="F69" i="8"/>
  <c r="G69" i="8"/>
  <c r="F70" i="8"/>
  <c r="G70" i="8"/>
  <c r="F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G64" i="8"/>
  <c r="O68" i="8"/>
  <c r="O65" i="8"/>
  <c r="V68" i="8"/>
  <c r="V44" i="8"/>
  <c r="T8" i="8"/>
  <c r="Z8" i="8"/>
  <c r="T9" i="8"/>
  <c r="B9" i="8"/>
  <c r="I9" i="8"/>
  <c r="Y9" i="8"/>
  <c r="Z9" i="8"/>
  <c r="T10" i="8"/>
  <c r="B10" i="8"/>
  <c r="I10" i="8"/>
  <c r="Y10" i="8"/>
  <c r="Z10" i="8"/>
  <c r="T11" i="8"/>
  <c r="B11" i="8"/>
  <c r="I11" i="8"/>
  <c r="Y11" i="8"/>
  <c r="Z11" i="8"/>
  <c r="T12" i="8"/>
  <c r="B12" i="8"/>
  <c r="I12" i="8"/>
  <c r="Y12" i="8"/>
  <c r="Z12" i="8"/>
  <c r="T13" i="8"/>
  <c r="B13" i="8"/>
  <c r="I13" i="8"/>
  <c r="Y13" i="8"/>
  <c r="Z13" i="8"/>
  <c r="T14" i="8"/>
  <c r="B14" i="8"/>
  <c r="I14" i="8"/>
  <c r="Y14" i="8"/>
  <c r="Z14" i="8"/>
  <c r="T15" i="8"/>
  <c r="B15" i="8"/>
  <c r="I15" i="8"/>
  <c r="Y15" i="8"/>
  <c r="Z15" i="8"/>
  <c r="T16" i="8"/>
  <c r="B16" i="8"/>
  <c r="I16" i="8"/>
  <c r="Y16" i="8"/>
  <c r="Z16" i="8"/>
  <c r="T17" i="8"/>
  <c r="B17" i="8"/>
  <c r="I17" i="8"/>
  <c r="Y17" i="8"/>
  <c r="Z17" i="8"/>
  <c r="T18" i="8"/>
  <c r="B18" i="8"/>
  <c r="I18" i="8"/>
  <c r="Y18" i="8"/>
  <c r="Z18" i="8"/>
  <c r="T19" i="8"/>
  <c r="L8" i="8"/>
  <c r="H8" i="8"/>
  <c r="B8" i="8"/>
  <c r="I8" i="8"/>
  <c r="Q8" i="8"/>
  <c r="R8" i="8"/>
  <c r="L9" i="8"/>
  <c r="Q9" i="8"/>
  <c r="R9" i="8"/>
  <c r="L10" i="8"/>
  <c r="Q10" i="8"/>
  <c r="R10" i="8"/>
  <c r="L11" i="8"/>
  <c r="Q11" i="8"/>
  <c r="R11" i="8"/>
  <c r="L12" i="8"/>
  <c r="Q12" i="8"/>
  <c r="R12" i="8"/>
  <c r="L13" i="8"/>
  <c r="Q13" i="8"/>
  <c r="R13" i="8"/>
  <c r="L14" i="8"/>
  <c r="Q14" i="8"/>
  <c r="R14" i="8"/>
  <c r="L15" i="8"/>
  <c r="Q15" i="8"/>
  <c r="R15" i="8"/>
  <c r="L16" i="8"/>
  <c r="Q16" i="8"/>
  <c r="R16" i="8"/>
  <c r="L17" i="8"/>
  <c r="Q17" i="8"/>
  <c r="R17" i="8"/>
  <c r="L18" i="8"/>
  <c r="Q18" i="8"/>
  <c r="R18" i="8"/>
  <c r="P19" i="8"/>
  <c r="X19" i="8"/>
  <c r="Y19" i="8"/>
  <c r="U19" i="8"/>
  <c r="Z19" i="8"/>
  <c r="T20" i="8"/>
  <c r="Q19" i="8"/>
  <c r="L19" i="8"/>
  <c r="M19" i="8"/>
  <c r="R19" i="8"/>
  <c r="P20" i="8"/>
  <c r="X20" i="8"/>
  <c r="Y20" i="8"/>
  <c r="Z20" i="8"/>
  <c r="T21" i="8"/>
  <c r="Q20" i="8"/>
  <c r="L20" i="8"/>
  <c r="R20" i="8"/>
  <c r="P21" i="8"/>
  <c r="X21" i="8"/>
  <c r="Y21" i="8"/>
  <c r="Z21" i="8"/>
  <c r="T22" i="8"/>
  <c r="Q21" i="8"/>
  <c r="L21" i="8"/>
  <c r="R21" i="8"/>
  <c r="P22" i="8"/>
  <c r="X22" i="8"/>
  <c r="Y22" i="8"/>
  <c r="Z22" i="8"/>
  <c r="T23" i="8"/>
  <c r="Q22" i="8"/>
  <c r="L22" i="8"/>
  <c r="R22" i="8"/>
  <c r="P23" i="8"/>
  <c r="X23" i="8"/>
  <c r="Y23" i="8"/>
  <c r="Z23" i="8"/>
  <c r="T24" i="8"/>
  <c r="Q23" i="8"/>
  <c r="L23" i="8"/>
  <c r="R23" i="8"/>
  <c r="P24" i="8"/>
  <c r="X24" i="8"/>
  <c r="Y24" i="8"/>
  <c r="Z24" i="8"/>
  <c r="T25" i="8"/>
  <c r="Q24" i="8"/>
  <c r="L24" i="8"/>
  <c r="R24" i="8"/>
  <c r="P25" i="8"/>
  <c r="X25" i="8"/>
  <c r="Y25" i="8"/>
  <c r="Z25" i="8"/>
  <c r="T26" i="8"/>
  <c r="Q25" i="8"/>
  <c r="L25" i="8"/>
  <c r="R25" i="8"/>
  <c r="P26" i="8"/>
  <c r="X26" i="8"/>
  <c r="Y26" i="8"/>
  <c r="Z26" i="8"/>
  <c r="T27" i="8"/>
  <c r="Q26" i="8"/>
  <c r="L26" i="8"/>
  <c r="R26" i="8"/>
  <c r="P27" i="8"/>
  <c r="X27" i="8"/>
  <c r="Y27" i="8"/>
  <c r="Z27" i="8"/>
  <c r="T28" i="8"/>
  <c r="Q27" i="8"/>
  <c r="L27" i="8"/>
  <c r="R27" i="8"/>
  <c r="P28" i="8"/>
  <c r="X28" i="8"/>
  <c r="Y28" i="8"/>
  <c r="Z28" i="8"/>
  <c r="T29" i="8"/>
  <c r="Q28" i="8"/>
  <c r="L28" i="8"/>
  <c r="R28" i="8"/>
  <c r="P29" i="8"/>
  <c r="X29" i="8"/>
  <c r="Y29" i="8"/>
  <c r="Z29" i="8"/>
  <c r="T30" i="8"/>
  <c r="Q29" i="8"/>
  <c r="L29" i="8"/>
  <c r="R29" i="8"/>
  <c r="P30" i="8"/>
  <c r="X30" i="8"/>
  <c r="Y30" i="8"/>
  <c r="Z30" i="8"/>
  <c r="T31" i="8"/>
  <c r="Q30" i="8"/>
  <c r="L30" i="8"/>
  <c r="R30" i="8"/>
  <c r="X31" i="8"/>
  <c r="Y31" i="8"/>
  <c r="Z31" i="8"/>
  <c r="T32" i="8"/>
  <c r="Q31" i="8"/>
  <c r="L31" i="8"/>
  <c r="P32" i="8"/>
  <c r="X32" i="8"/>
  <c r="Y32" i="8"/>
  <c r="Z32" i="8"/>
  <c r="T33" i="8"/>
  <c r="Q32" i="8"/>
  <c r="L32" i="8"/>
  <c r="R32" i="8"/>
  <c r="P33" i="8"/>
  <c r="X33" i="8"/>
  <c r="Y33" i="8"/>
  <c r="Z33" i="8"/>
  <c r="T34" i="8"/>
  <c r="Q33" i="8"/>
  <c r="L33" i="8"/>
  <c r="R33" i="8"/>
  <c r="P34" i="8"/>
  <c r="X34" i="8"/>
  <c r="Y34" i="8"/>
  <c r="Z34" i="8"/>
  <c r="T35" i="8"/>
  <c r="Q34" i="8"/>
  <c r="L34" i="8"/>
  <c r="R34" i="8"/>
  <c r="P35" i="8"/>
  <c r="X35" i="8"/>
  <c r="Y35" i="8"/>
  <c r="Z35" i="8"/>
  <c r="T36" i="8"/>
  <c r="Q35" i="8"/>
  <c r="L35" i="8"/>
  <c r="R35" i="8"/>
  <c r="P36" i="8"/>
  <c r="X36" i="8"/>
  <c r="Y36" i="8"/>
  <c r="Z36" i="8"/>
  <c r="T37" i="8"/>
  <c r="L36" i="8"/>
  <c r="R36" i="8"/>
  <c r="P37" i="8"/>
  <c r="X37" i="8"/>
  <c r="Y37" i="8"/>
  <c r="Z37" i="8"/>
  <c r="T38" i="8"/>
  <c r="Q37" i="8"/>
  <c r="L37" i="8"/>
  <c r="R37" i="8"/>
  <c r="P38" i="8"/>
  <c r="X38" i="8"/>
  <c r="Y38" i="8"/>
  <c r="Z38" i="8"/>
  <c r="T39" i="8"/>
  <c r="Q38" i="8"/>
  <c r="L38" i="8"/>
  <c r="R38" i="8"/>
  <c r="P39" i="8"/>
  <c r="X39" i="8"/>
  <c r="Y39" i="8"/>
  <c r="Z39" i="8"/>
  <c r="T40" i="8"/>
  <c r="Q39" i="8"/>
  <c r="L39" i="8"/>
  <c r="R39" i="8"/>
  <c r="P40" i="8"/>
  <c r="X40" i="8"/>
  <c r="Y40" i="8"/>
  <c r="Z40" i="8"/>
  <c r="T41" i="8"/>
  <c r="Q40" i="8"/>
  <c r="L40" i="8"/>
  <c r="R40" i="8"/>
  <c r="P41" i="8"/>
  <c r="X41" i="8"/>
  <c r="Y41" i="8"/>
  <c r="Z41" i="8"/>
  <c r="T42" i="8"/>
  <c r="Q41" i="8"/>
  <c r="L41" i="8"/>
  <c r="R41" i="8"/>
  <c r="P42" i="8"/>
  <c r="X42" i="8"/>
  <c r="Y42" i="8"/>
  <c r="Z42" i="8"/>
  <c r="T43" i="8"/>
  <c r="Q42" i="8"/>
  <c r="L42" i="8"/>
  <c r="R42" i="8"/>
  <c r="P43" i="8"/>
  <c r="X43" i="8"/>
  <c r="Y43" i="8"/>
  <c r="Z43" i="8"/>
  <c r="T44" i="8"/>
  <c r="Q43" i="8"/>
  <c r="L43" i="8"/>
  <c r="R43" i="8"/>
  <c r="P44" i="8"/>
  <c r="X44" i="8"/>
  <c r="Y44" i="8"/>
  <c r="Z44" i="8"/>
  <c r="T45" i="8"/>
  <c r="Q44" i="8"/>
  <c r="L44" i="8"/>
  <c r="R44" i="8"/>
  <c r="P45" i="8"/>
  <c r="X45" i="8"/>
  <c r="Y45" i="8"/>
  <c r="Z45" i="8"/>
  <c r="T46" i="8"/>
  <c r="Q45" i="8"/>
  <c r="L45" i="8"/>
  <c r="R45" i="8"/>
  <c r="P46" i="8"/>
  <c r="X46" i="8"/>
  <c r="Y46" i="8"/>
  <c r="Z46" i="8"/>
  <c r="T47" i="8"/>
  <c r="Q46" i="8"/>
  <c r="L46" i="8"/>
  <c r="R46" i="8"/>
  <c r="P47" i="8"/>
  <c r="X47" i="8"/>
  <c r="Y47" i="8"/>
  <c r="Z47" i="8"/>
  <c r="T48" i="8"/>
  <c r="Q47" i="8"/>
  <c r="L47" i="8"/>
  <c r="R47" i="8"/>
  <c r="P48" i="8"/>
  <c r="X48" i="8"/>
  <c r="Y48" i="8"/>
  <c r="Z48" i="8"/>
  <c r="T49" i="8"/>
  <c r="Q48" i="8"/>
  <c r="L48" i="8"/>
  <c r="R48" i="8"/>
  <c r="P49" i="8"/>
  <c r="X49" i="8"/>
  <c r="Y49" i="8"/>
  <c r="Z49" i="8"/>
  <c r="T50" i="8"/>
  <c r="Q49" i="8"/>
  <c r="L49" i="8"/>
  <c r="R49" i="8"/>
  <c r="P50" i="8"/>
  <c r="X50" i="8"/>
  <c r="Y50" i="8"/>
  <c r="Z50" i="8"/>
  <c r="T51" i="8"/>
  <c r="Q50" i="8"/>
  <c r="L50" i="8"/>
  <c r="R50" i="8"/>
  <c r="P51" i="8"/>
  <c r="X51" i="8"/>
  <c r="Y51" i="8"/>
  <c r="Z51" i="8"/>
  <c r="T52" i="8"/>
  <c r="Q51" i="8"/>
  <c r="L51" i="8"/>
  <c r="R51" i="8"/>
  <c r="P52" i="8"/>
  <c r="X52" i="8"/>
  <c r="Y52" i="8"/>
  <c r="Z52" i="8"/>
  <c r="T53" i="8"/>
  <c r="Q52" i="8"/>
  <c r="L52" i="8"/>
  <c r="R52" i="8"/>
  <c r="P53" i="8"/>
  <c r="X53" i="8"/>
  <c r="Y53" i="8"/>
  <c r="Z53" i="8"/>
  <c r="T54" i="8"/>
  <c r="Q53" i="8"/>
  <c r="L53" i="8"/>
  <c r="R53" i="8"/>
  <c r="P54" i="8"/>
  <c r="X54" i="8"/>
  <c r="Y54" i="8"/>
  <c r="Z54" i="8"/>
  <c r="T55" i="8"/>
  <c r="Q54" i="8"/>
  <c r="L54" i="8"/>
  <c r="R54" i="8"/>
  <c r="P55" i="8"/>
  <c r="X55" i="8"/>
  <c r="Y55" i="8"/>
  <c r="Z55" i="8"/>
  <c r="T56" i="8"/>
  <c r="Q55" i="8"/>
  <c r="L55" i="8"/>
  <c r="R55" i="8"/>
  <c r="P56" i="8"/>
  <c r="X56" i="8"/>
  <c r="Y56" i="8"/>
  <c r="Z56" i="8"/>
  <c r="T57" i="8"/>
  <c r="Q56" i="8"/>
  <c r="L56" i="8"/>
  <c r="R56" i="8"/>
  <c r="P57" i="8"/>
  <c r="X57" i="8"/>
  <c r="Y57" i="8"/>
  <c r="Z57" i="8"/>
  <c r="T58" i="8"/>
  <c r="Q57" i="8"/>
  <c r="L57" i="8"/>
  <c r="R57" i="8"/>
  <c r="P58" i="8"/>
  <c r="X58" i="8"/>
  <c r="Y58" i="8"/>
  <c r="Z58" i="8"/>
  <c r="T59" i="8"/>
  <c r="Q58" i="8"/>
  <c r="L58" i="8"/>
  <c r="R58" i="8"/>
  <c r="P59" i="8"/>
  <c r="X59" i="8"/>
  <c r="Y59" i="8"/>
  <c r="Z59" i="8"/>
  <c r="T60" i="8"/>
  <c r="Q59" i="8"/>
  <c r="L59" i="8"/>
  <c r="R59" i="8"/>
  <c r="P60" i="8"/>
  <c r="X60" i="8"/>
  <c r="Y60" i="8"/>
  <c r="Z60" i="8"/>
  <c r="T61" i="8"/>
  <c r="Q60" i="8"/>
  <c r="L60" i="8"/>
  <c r="R60" i="8"/>
  <c r="P61" i="8"/>
  <c r="X61" i="8"/>
  <c r="Y61" i="8"/>
  <c r="Z61" i="8"/>
  <c r="T62" i="8"/>
  <c r="Q61" i="8"/>
  <c r="L61" i="8"/>
  <c r="R61" i="8"/>
  <c r="P62" i="8"/>
  <c r="X62" i="8"/>
  <c r="Y62" i="8"/>
  <c r="Z62" i="8"/>
  <c r="T63" i="8"/>
  <c r="Q62" i="8"/>
  <c r="L62" i="8"/>
  <c r="R62" i="8"/>
  <c r="P63" i="8"/>
  <c r="X63" i="8"/>
  <c r="Y63" i="8"/>
  <c r="Z63" i="8"/>
  <c r="T64" i="8"/>
  <c r="Q63" i="8"/>
  <c r="L63" i="8"/>
  <c r="R63" i="8"/>
  <c r="X64" i="8"/>
  <c r="Y64" i="8"/>
  <c r="Z64" i="8"/>
  <c r="T65" i="8"/>
  <c r="U67" i="8"/>
  <c r="Y92" i="8"/>
  <c r="W92" i="8"/>
  <c r="V92" i="8"/>
  <c r="U92" i="8"/>
  <c r="Q92" i="8"/>
  <c r="O92" i="8"/>
  <c r="N92" i="8"/>
  <c r="M92" i="8"/>
  <c r="H92" i="8"/>
  <c r="E65" i="8"/>
  <c r="E68" i="8"/>
  <c r="E92" i="8"/>
  <c r="D92" i="8"/>
  <c r="C92" i="8"/>
  <c r="B91" i="8"/>
  <c r="I90" i="8"/>
  <c r="B89" i="8"/>
  <c r="I89" i="8"/>
  <c r="B88" i="8"/>
  <c r="I88" i="8"/>
  <c r="B87" i="8"/>
  <c r="I87" i="8"/>
  <c r="B86" i="8"/>
  <c r="I86" i="8"/>
  <c r="B85" i="8"/>
  <c r="I85" i="8"/>
  <c r="B84" i="8"/>
  <c r="I84" i="8"/>
  <c r="B83" i="8"/>
  <c r="I83" i="8"/>
  <c r="B82" i="8"/>
  <c r="I82" i="8"/>
  <c r="B81" i="8"/>
  <c r="I81" i="8"/>
  <c r="B80" i="8"/>
  <c r="I80" i="8"/>
  <c r="B79" i="8"/>
  <c r="I79" i="8"/>
  <c r="B78" i="8"/>
  <c r="I78" i="8"/>
  <c r="B77" i="8"/>
  <c r="I77" i="8"/>
  <c r="B76" i="8"/>
  <c r="I76" i="8"/>
  <c r="B75" i="8"/>
  <c r="I75" i="8"/>
  <c r="B74" i="8"/>
  <c r="I74" i="8"/>
  <c r="B73" i="8"/>
  <c r="I73" i="8"/>
  <c r="B72" i="8"/>
  <c r="I72" i="8"/>
  <c r="B71" i="8"/>
  <c r="I71" i="8"/>
  <c r="B70" i="8"/>
  <c r="I70" i="8"/>
  <c r="B69" i="8"/>
  <c r="I69" i="8"/>
  <c r="B68" i="8"/>
  <c r="I68" i="8"/>
  <c r="B67" i="8"/>
  <c r="I67" i="8"/>
  <c r="B66" i="8"/>
  <c r="I66" i="8"/>
  <c r="B65" i="8"/>
  <c r="I65" i="8"/>
  <c r="B64" i="8"/>
  <c r="I64" i="8"/>
  <c r="B63" i="8"/>
  <c r="I63" i="8"/>
  <c r="B62" i="8"/>
  <c r="I62" i="8"/>
  <c r="B61" i="8"/>
  <c r="I61" i="8"/>
  <c r="B60" i="8"/>
  <c r="I60" i="8"/>
  <c r="B59" i="8"/>
  <c r="I59" i="8"/>
  <c r="B58" i="8"/>
  <c r="I58" i="8"/>
  <c r="B57" i="8"/>
  <c r="I57" i="8"/>
  <c r="B56" i="8"/>
  <c r="I56" i="8"/>
  <c r="B55" i="8"/>
  <c r="I55" i="8"/>
  <c r="B54" i="8"/>
  <c r="I54" i="8"/>
  <c r="B53" i="8"/>
  <c r="I53" i="8"/>
  <c r="B52" i="8"/>
  <c r="I52" i="8"/>
  <c r="B51" i="8"/>
  <c r="I51" i="8"/>
  <c r="B50" i="8"/>
  <c r="I50" i="8"/>
  <c r="B49" i="8"/>
  <c r="I49" i="8"/>
  <c r="B48" i="8"/>
  <c r="I48" i="8"/>
  <c r="B47" i="8"/>
  <c r="I47" i="8"/>
  <c r="B46" i="8"/>
  <c r="I46" i="8"/>
  <c r="B45" i="8"/>
  <c r="I45" i="8"/>
  <c r="B44" i="8"/>
  <c r="I44" i="8"/>
  <c r="B43" i="8"/>
  <c r="I43" i="8"/>
  <c r="B42" i="8"/>
  <c r="I42" i="8"/>
  <c r="B41" i="8"/>
  <c r="I41" i="8"/>
  <c r="B40" i="8"/>
  <c r="I40" i="8"/>
  <c r="B39" i="8"/>
  <c r="I39" i="8"/>
  <c r="B38" i="8"/>
  <c r="I38" i="8"/>
  <c r="B37" i="8"/>
  <c r="I37" i="8"/>
  <c r="B36" i="8"/>
  <c r="I36" i="8"/>
  <c r="B35" i="8"/>
  <c r="I35" i="8"/>
  <c r="B34" i="8"/>
  <c r="I34" i="8"/>
  <c r="B33" i="8"/>
  <c r="I33" i="8"/>
  <c r="B32" i="8"/>
  <c r="I32" i="8"/>
  <c r="B31" i="8"/>
  <c r="I31" i="8"/>
  <c r="B30" i="8"/>
  <c r="I30" i="8"/>
  <c r="B29" i="8"/>
  <c r="I29" i="8"/>
  <c r="B28" i="8"/>
  <c r="I28" i="8"/>
  <c r="B27" i="8"/>
  <c r="I27" i="8"/>
  <c r="B26" i="8"/>
  <c r="I26" i="8"/>
  <c r="B25" i="8"/>
  <c r="I25" i="8"/>
  <c r="B24" i="8"/>
  <c r="I24" i="8"/>
  <c r="B23" i="8"/>
  <c r="I23" i="8"/>
  <c r="B22" i="8"/>
  <c r="I22" i="8"/>
  <c r="B21" i="8"/>
  <c r="I21" i="8"/>
  <c r="B20" i="8"/>
  <c r="I20" i="8"/>
  <c r="B19" i="8"/>
  <c r="I19" i="8"/>
  <c r="M92" i="7"/>
  <c r="B19" i="7"/>
  <c r="I19" i="7"/>
  <c r="B20" i="7"/>
  <c r="I20" i="7"/>
  <c r="B21" i="7"/>
  <c r="I21" i="7"/>
  <c r="B22" i="7"/>
  <c r="I22" i="7"/>
  <c r="B23" i="7"/>
  <c r="I23" i="7"/>
  <c r="B24" i="7"/>
  <c r="I24" i="7"/>
  <c r="B25" i="7"/>
  <c r="I25" i="7"/>
  <c r="B26" i="7"/>
  <c r="I26" i="7"/>
  <c r="B27" i="7"/>
  <c r="I27" i="7"/>
  <c r="B28" i="7"/>
  <c r="I28" i="7"/>
  <c r="B29" i="7"/>
  <c r="I29" i="7"/>
  <c r="B30" i="7"/>
  <c r="I30" i="7"/>
  <c r="B31" i="7"/>
  <c r="I31" i="7"/>
  <c r="B32" i="7"/>
  <c r="I32" i="7"/>
  <c r="B33" i="7"/>
  <c r="I33" i="7"/>
  <c r="B34" i="7"/>
  <c r="I34" i="7"/>
  <c r="B35" i="7"/>
  <c r="I35" i="7"/>
  <c r="B36" i="7"/>
  <c r="I36" i="7"/>
  <c r="B37" i="7"/>
  <c r="I37" i="7"/>
  <c r="B38" i="7"/>
  <c r="I38" i="7"/>
  <c r="B39" i="7"/>
  <c r="I39" i="7"/>
  <c r="B40" i="7"/>
  <c r="I40" i="7"/>
  <c r="B41" i="7"/>
  <c r="I41" i="7"/>
  <c r="B42" i="7"/>
  <c r="I42" i="7"/>
  <c r="B43" i="7"/>
  <c r="I43" i="7"/>
  <c r="B44" i="7"/>
  <c r="I44" i="7"/>
  <c r="B45" i="7"/>
  <c r="I45" i="7"/>
  <c r="B46" i="7"/>
  <c r="I46" i="7"/>
  <c r="B47" i="7"/>
  <c r="I47" i="7"/>
  <c r="B48" i="7"/>
  <c r="I48" i="7"/>
  <c r="B49" i="7"/>
  <c r="I49" i="7"/>
  <c r="B50" i="7"/>
  <c r="I50" i="7"/>
  <c r="B51" i="7"/>
  <c r="I51" i="7"/>
  <c r="B52" i="7"/>
  <c r="I52" i="7"/>
  <c r="B53" i="7"/>
  <c r="I53" i="7"/>
  <c r="B54" i="7"/>
  <c r="I54" i="7"/>
  <c r="B55" i="7"/>
  <c r="I55" i="7"/>
  <c r="B56" i="7"/>
  <c r="I56" i="7"/>
  <c r="B57" i="7"/>
  <c r="I57" i="7"/>
  <c r="B58" i="7"/>
  <c r="I58" i="7"/>
  <c r="B59" i="7"/>
  <c r="I59" i="7"/>
  <c r="B60" i="7"/>
  <c r="I60" i="7"/>
  <c r="B61" i="7"/>
  <c r="I61" i="7"/>
  <c r="B62" i="7"/>
  <c r="I62" i="7"/>
  <c r="B63" i="7"/>
  <c r="I63" i="7"/>
  <c r="B64" i="7"/>
  <c r="I64" i="7"/>
  <c r="B65" i="7"/>
  <c r="E65" i="7"/>
  <c r="I65" i="7"/>
  <c r="B66" i="7"/>
  <c r="I66" i="7"/>
  <c r="B67" i="7"/>
  <c r="I67" i="7"/>
  <c r="B68" i="7"/>
  <c r="E68" i="7"/>
  <c r="I68" i="7"/>
  <c r="B69" i="7"/>
  <c r="I69" i="7"/>
  <c r="B70" i="7"/>
  <c r="I70" i="7"/>
  <c r="B71" i="7"/>
  <c r="I71" i="7"/>
  <c r="B72" i="7"/>
  <c r="I72" i="7"/>
  <c r="B73" i="7"/>
  <c r="I73" i="7"/>
  <c r="B74" i="7"/>
  <c r="I74" i="7"/>
  <c r="B75" i="7"/>
  <c r="I75" i="7"/>
  <c r="B76" i="7"/>
  <c r="I76" i="7"/>
  <c r="B77" i="7"/>
  <c r="I77" i="7"/>
  <c r="B78" i="7"/>
  <c r="I78" i="7"/>
  <c r="B79" i="7"/>
  <c r="I79" i="7"/>
  <c r="B80" i="7"/>
  <c r="I80" i="7"/>
  <c r="B81" i="7"/>
  <c r="I81" i="7"/>
  <c r="B82" i="7"/>
  <c r="I82" i="7"/>
  <c r="B83" i="7"/>
  <c r="I83" i="7"/>
  <c r="B84" i="7"/>
  <c r="I84" i="7"/>
  <c r="B85" i="7"/>
  <c r="I85" i="7"/>
  <c r="B86" i="7"/>
  <c r="I86" i="7"/>
  <c r="B87" i="7"/>
  <c r="I87" i="7"/>
  <c r="B88" i="7"/>
  <c r="I88" i="7"/>
  <c r="B89" i="7"/>
  <c r="I89" i="7"/>
  <c r="B90" i="7"/>
  <c r="I90" i="7"/>
  <c r="V92" i="7"/>
  <c r="W92" i="7"/>
  <c r="O92" i="7"/>
  <c r="N92" i="7"/>
  <c r="H92" i="7"/>
  <c r="E92" i="7"/>
  <c r="D92" i="7"/>
  <c r="C92" i="7"/>
  <c r="Y92" i="7"/>
</calcChain>
</file>

<file path=xl/comments1.xml><?xml version="1.0" encoding="utf-8"?>
<comments xmlns="http://schemas.openxmlformats.org/spreadsheetml/2006/main">
  <authors>
    <author>Microsoft Office User</author>
  </authors>
  <commentList>
    <comment ref="C31" authorId="0">
      <text>
        <r>
          <rPr>
            <sz val="10"/>
            <color indexed="81"/>
            <rFont val="Calibri"/>
          </rPr>
          <t xml:space="preserve">Contribution for 2011 Plan Year, all marital. </t>
        </r>
      </text>
    </comment>
    <comment ref="C43" authorId="0">
      <text>
        <r>
          <rPr>
            <sz val="10"/>
            <color indexed="81"/>
            <rFont val="Calibri"/>
          </rPr>
          <t xml:space="preserve">Contribution for 2012 Plan Year, all marital. </t>
        </r>
      </text>
    </comment>
    <comment ref="C55" authorId="0">
      <text>
        <r>
          <rPr>
            <sz val="10"/>
            <color indexed="81"/>
            <rFont val="Calibri"/>
          </rPr>
          <t xml:space="preserve">Contribution for 2013 Plan Year, all marital. </t>
        </r>
      </text>
    </comment>
    <comment ref="C67" authorId="0">
      <text>
        <r>
          <rPr>
            <sz val="10"/>
            <color indexed="81"/>
            <rFont val="Calibri"/>
          </rPr>
          <t xml:space="preserve">Contribution for 2014 Plan Year, all marital. </t>
        </r>
      </text>
    </comment>
    <comment ref="D68" authorId="0">
      <text>
        <r>
          <rPr>
            <b/>
            <sz val="10"/>
            <color indexed="81"/>
            <rFont val="Calibri"/>
          </rPr>
          <t xml:space="preserve">May 2015 Statement began to exclude Short Term Investements (FMMT Retire Gov II) balance of $555.03, which had been included on prior statements. Appears to be deduction as of 4/30 or 5/1/15 but not stated as such on statement. </t>
        </r>
      </text>
    </comment>
    <comment ref="C79" authorId="0">
      <text>
        <r>
          <rPr>
            <sz val="10"/>
            <color indexed="81"/>
            <rFont val="Calibri"/>
          </rPr>
          <t xml:space="preserve">Contribution for 2015 Plan Year, all marital. 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C31" authorId="0">
      <text>
        <r>
          <rPr>
            <sz val="10"/>
            <color indexed="81"/>
            <rFont val="Calibri"/>
          </rPr>
          <t xml:space="preserve">Contribution for 2011 Plan Year, all marital. </t>
        </r>
      </text>
    </comment>
    <comment ref="C43" authorId="0">
      <text>
        <r>
          <rPr>
            <sz val="10"/>
            <color indexed="81"/>
            <rFont val="Calibri"/>
          </rPr>
          <t xml:space="preserve">Contribution for 2012 Plan Year, all marital. </t>
        </r>
      </text>
    </comment>
    <comment ref="C55" authorId="0">
      <text>
        <r>
          <rPr>
            <sz val="10"/>
            <color indexed="81"/>
            <rFont val="Calibri"/>
          </rPr>
          <t xml:space="preserve">Contribution for 2013 Plan Year, all marital. </t>
        </r>
      </text>
    </comment>
    <comment ref="C67" authorId="0">
      <text>
        <r>
          <rPr>
            <sz val="10"/>
            <color indexed="81"/>
            <rFont val="Calibri"/>
          </rPr>
          <t xml:space="preserve">Contribution for 2014 Plan Year, all marital. </t>
        </r>
      </text>
    </comment>
    <comment ref="D68" authorId="0">
      <text>
        <r>
          <rPr>
            <b/>
            <sz val="10"/>
            <color indexed="81"/>
            <rFont val="Calibri"/>
          </rPr>
          <t xml:space="preserve">May 2015 Statement began to exclude Short Term Investements (FMMT Retire Gov II) balance of $555.03, which had been included on prior statements. Appears to be deduction as of 4/30 or 5/1/15 but not stated as such on statement. </t>
        </r>
      </text>
    </comment>
    <comment ref="C79" authorId="0">
      <text>
        <r>
          <rPr>
            <sz val="10"/>
            <color indexed="81"/>
            <rFont val="Calibri"/>
          </rPr>
          <t xml:space="preserve">Contribution for 2015 Plan Year, all marital. </t>
        </r>
      </text>
    </comment>
  </commentList>
</comments>
</file>

<file path=xl/sharedStrings.xml><?xml version="1.0" encoding="utf-8"?>
<sst xmlns="http://schemas.openxmlformats.org/spreadsheetml/2006/main" count="76" uniqueCount="40">
  <si>
    <t>Separate Growth</t>
  </si>
  <si>
    <t>Marital Growth</t>
  </si>
  <si>
    <t>Total Acocunt Ending Balance</t>
  </si>
  <si>
    <t>4/30/2011*</t>
  </si>
  <si>
    <t>1/31/2015**</t>
  </si>
  <si>
    <t>Loan Balance</t>
  </si>
  <si>
    <t>Loan Interest Portion</t>
  </si>
  <si>
    <t>4/30/2017***</t>
  </si>
  <si>
    <t xml:space="preserve">Totals: </t>
  </si>
  <si>
    <t>Total Beginning Balance</t>
  </si>
  <si>
    <t>Separate Additions (Contributions)</t>
  </si>
  <si>
    <t>Marital Additions (Contributions)</t>
  </si>
  <si>
    <t>Separate Deductions (Fees)</t>
  </si>
  <si>
    <t>Marital Deductions (Fees)</t>
  </si>
  <si>
    <t>Separate Loans &amp; Repayments</t>
  </si>
  <si>
    <t>Marital Loans &amp; Repayments</t>
  </si>
  <si>
    <t>Separate Beginning Balance</t>
  </si>
  <si>
    <t>Separate Ending Balance</t>
  </si>
  <si>
    <t>Marital Beginning Balance</t>
  </si>
  <si>
    <t>Marital Ending Balance</t>
  </si>
  <si>
    <t>Period Ended</t>
  </si>
  <si>
    <t>Total Additions (Contributions)</t>
  </si>
  <si>
    <t>Total Deductions (Fees)</t>
  </si>
  <si>
    <t>Total Loans, Loan Fees &amp; Repayments</t>
  </si>
  <si>
    <t>Total Growth
($ Mkt Value Change)</t>
  </si>
  <si>
    <t>Total Growth
(% Mkt Value Change)</t>
  </si>
  <si>
    <t xml:space="preserve">Notes: </t>
  </si>
  <si>
    <r>
      <t xml:space="preserve">**Loan of $50k withdrawn 1/23/15. Note that loan is part of the account but </t>
    </r>
    <r>
      <rPr>
        <u/>
        <sz val="12"/>
        <color theme="1"/>
        <rFont val="Arial"/>
      </rPr>
      <t>not</t>
    </r>
    <r>
      <rPr>
        <sz val="12"/>
        <color theme="1"/>
        <rFont val="Arial"/>
      </rPr>
      <t xml:space="preserve"> reflected in the ending balance. </t>
    </r>
  </si>
  <si>
    <t>Separate Property</t>
  </si>
  <si>
    <t>Marital Property</t>
  </si>
  <si>
    <t>Total Account Activity</t>
  </si>
  <si>
    <t xml:space="preserve">*The addition of $25,027 made 4/15/11 is understood to be a 2010 contribution. Of this, 127 days of "earnings" are allocated here as separate (1/1/2010 - 5/7/2010) and 238 days were marital (5/8/2010 - 12/31/2010). Since daily growth percentages are not readily available, the monthly growth was applied to the full allocations of separate vs. marital additions. </t>
  </si>
  <si>
    <t>Separate Portion
(% of Total)</t>
  </si>
  <si>
    <t>Marital Portion
(% of Total)</t>
  </si>
  <si>
    <t xml:space="preserve">***The addition of $26,901 made 4/19/17 is understood to be a 2016 contribution and is allocated as a marital contribution since "earned" during marriage. However, the growth allocation was ended as of 3/31/17, upon reaching DOS. </t>
  </si>
  <si>
    <t xml:space="preserve">3/31/17 Totals: </t>
  </si>
  <si>
    <t>Loan Considered Separate</t>
  </si>
  <si>
    <t>Loan Considered Marital</t>
  </si>
  <si>
    <t>July 3, 2017</t>
  </si>
  <si>
    <t>Analysis of Separate vs. Mariatal Portion of XYZ 401(k) for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</si>
</sst>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&quot;$&quot;#,##0.00"/>
    <numFmt numFmtId="165" formatCode="0.0%"/>
    <numFmt numFmtId="167" formatCode="_(* #,##0.00_);_(* \(#,##0.00\);_(* &quot;-&quot;??_);_(@_)"/>
    <numFmt numFmtId="168" formatCode="_(&quot;$&quot;* #,##0.00_);_(&quot;$&quot;* \(#,##0.00\);_(&quot;$&quot;* &quot;-&quot;??_);_(@_)"/>
    <numFmt numFmtId="182" formatCode="&quot;$&quot;#,##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2"/>
      <color theme="1"/>
      <name val="Arial"/>
    </font>
    <font>
      <b/>
      <sz val="12"/>
      <color theme="1"/>
      <name val="Arial"/>
    </font>
    <font>
      <b/>
      <i/>
      <sz val="12"/>
      <color theme="1"/>
      <name val="Arial"/>
    </font>
    <font>
      <sz val="12"/>
      <color rgb="FFFF0000"/>
      <name val="Arial"/>
    </font>
    <font>
      <u/>
      <sz val="12"/>
      <color theme="1"/>
      <name val="Arial"/>
    </font>
    <font>
      <sz val="18"/>
      <color theme="1"/>
      <name val="Arial"/>
    </font>
    <font>
      <sz val="14"/>
      <color theme="1"/>
      <name val="Arial"/>
    </font>
    <font>
      <sz val="16"/>
      <color theme="1"/>
      <name val="Arial"/>
    </font>
    <font>
      <sz val="11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2"/>
      <name val="Arial"/>
    </font>
    <font>
      <sz val="12"/>
      <name val="Arial"/>
    </font>
    <font>
      <b/>
      <i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1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64" fontId="8" fillId="2" borderId="10" xfId="0" applyNumberFormat="1" applyFont="1" applyFill="1" applyBorder="1" applyAlignment="1">
      <alignment horizontal="center" wrapText="1"/>
    </xf>
    <xf numFmtId="164" fontId="8" fillId="2" borderId="11" xfId="0" applyNumberFormat="1" applyFont="1" applyFill="1" applyBorder="1" applyAlignment="1">
      <alignment horizontal="center" wrapText="1"/>
    </xf>
    <xf numFmtId="165" fontId="8" fillId="2" borderId="11" xfId="2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165" fontId="8" fillId="0" borderId="0" xfId="2" applyNumberFormat="1" applyFont="1" applyBorder="1" applyAlignment="1">
      <alignment horizontal="center" wrapText="1"/>
    </xf>
    <xf numFmtId="164" fontId="8" fillId="3" borderId="10" xfId="0" applyNumberFormat="1" applyFont="1" applyFill="1" applyBorder="1" applyAlignment="1">
      <alignment horizontal="center" wrapText="1"/>
    </xf>
    <xf numFmtId="164" fontId="8" fillId="3" borderId="11" xfId="0" applyNumberFormat="1" applyFont="1" applyFill="1" applyBorder="1" applyAlignment="1">
      <alignment horizontal="center" wrapText="1"/>
    </xf>
    <xf numFmtId="164" fontId="8" fillId="3" borderId="12" xfId="0" applyNumberFormat="1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4" fontId="8" fillId="0" borderId="1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0" borderId="4" xfId="0" applyNumberFormat="1" applyFont="1" applyFill="1" applyBorder="1" applyAlignment="1">
      <alignment horizontal="center" wrapText="1"/>
    </xf>
    <xf numFmtId="165" fontId="8" fillId="0" borderId="4" xfId="2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14" fontId="7" fillId="0" borderId="13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5" fontId="9" fillId="0" borderId="11" xfId="2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4" fontId="7" fillId="0" borderId="0" xfId="0" applyNumberFormat="1" applyFont="1" applyAlignment="1">
      <alignment vertical="top" wrapText="1"/>
    </xf>
    <xf numFmtId="14" fontId="7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wrapText="1"/>
    </xf>
    <xf numFmtId="14" fontId="7" fillId="0" borderId="0" xfId="0" applyNumberFormat="1" applyFont="1" applyAlignment="1">
      <alignment horizontal="left" vertical="top" wrapText="1"/>
    </xf>
    <xf numFmtId="14" fontId="12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16" fillId="0" borderId="0" xfId="9" applyFont="1"/>
    <xf numFmtId="9" fontId="7" fillId="0" borderId="0" xfId="2" applyFont="1" applyAlignment="1">
      <alignment horizontal="center"/>
    </xf>
    <xf numFmtId="165" fontId="8" fillId="0" borderId="0" xfId="2" applyNumberFormat="1" applyFont="1" applyFill="1" applyBorder="1" applyAlignment="1">
      <alignment horizontal="center" wrapText="1"/>
    </xf>
    <xf numFmtId="164" fontId="17" fillId="3" borderId="11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5" fontId="18" fillId="0" borderId="0" xfId="2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164" fontId="7" fillId="0" borderId="0" xfId="0" applyNumberFormat="1" applyFont="1" applyFill="1" applyAlignment="1">
      <alignment vertical="top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left"/>
    </xf>
    <xf numFmtId="14" fontId="7" fillId="0" borderId="14" xfId="0" applyNumberFormat="1" applyFont="1" applyFill="1" applyBorder="1" applyAlignment="1">
      <alignment horizontal="center"/>
    </xf>
    <xf numFmtId="164" fontId="16" fillId="0" borderId="0" xfId="9" applyNumberFormat="1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4" fontId="7" fillId="0" borderId="0" xfId="0" applyNumberFormat="1" applyFont="1" applyAlignment="1"/>
    <xf numFmtId="164" fontId="7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82" fontId="7" fillId="0" borderId="0" xfId="0" applyNumberFormat="1" applyFont="1" applyAlignment="1">
      <alignment horizontal="center"/>
    </xf>
  </cellXfs>
  <cellStyles count="15">
    <cellStyle name="Comma 2" xfId="10"/>
    <cellStyle name="Currency" xfId="1" builtinId="4"/>
    <cellStyle name="Currency 2" xfId="1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13" builtinId="8" hidden="1"/>
    <cellStyle name="Normal" xfId="0" builtinId="0"/>
    <cellStyle name="Normal 2" xfId="9"/>
    <cellStyle name="Percent" xfId="2" builtinId="5"/>
    <cellStyle name="Percent 2" xfId="12"/>
  </cellStyles>
  <dxfs count="0"/>
  <tableStyles count="0" defaultTableStyle="TableStyleMedium9" defaultPivotStyle="PivotStyleMedium7"/>
  <colors>
    <mruColors>
      <color rgb="FFFFDDDF"/>
      <color rgb="FFFFB4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15"/>
  <sheetViews>
    <sheetView showGridLines="0" tabSelected="1" workbookViewId="0">
      <pane ySplit="5" topLeftCell="A6" activePane="bottomLeft" state="frozen"/>
      <selection pane="bottomLeft" activeCell="A4" sqref="A4"/>
    </sheetView>
  </sheetViews>
  <sheetFormatPr baseColWidth="10" defaultRowHeight="16" x14ac:dyDescent="0.2"/>
  <cols>
    <col min="1" max="1" width="13.33203125" style="46" customWidth="1"/>
    <col min="2" max="2" width="13.33203125" style="3" customWidth="1"/>
    <col min="3" max="3" width="15.5" style="3" customWidth="1"/>
    <col min="4" max="4" width="12" style="3" customWidth="1"/>
    <col min="5" max="5" width="13" style="3" customWidth="1"/>
    <col min="6" max="6" width="8.33203125" style="3" customWidth="1"/>
    <col min="7" max="7" width="11.83203125" style="3" bestFit="1" customWidth="1"/>
    <col min="8" max="8" width="13.33203125" style="3" bestFit="1" customWidth="1"/>
    <col min="9" max="9" width="13" style="4" customWidth="1"/>
    <col min="10" max="10" width="12.83203125" style="3" bestFit="1" customWidth="1"/>
    <col min="11" max="11" width="2.83203125" style="5" customWidth="1"/>
    <col min="12" max="12" width="12.5" style="3" customWidth="1"/>
    <col min="13" max="13" width="15.5" style="3" customWidth="1"/>
    <col min="14" max="14" width="12.1640625" style="3" customWidth="1"/>
    <col min="15" max="15" width="12.83203125" style="3" customWidth="1"/>
    <col min="16" max="16" width="11.83203125" style="3" customWidth="1"/>
    <col min="17" max="17" width="12.5" style="66" customWidth="1"/>
    <col min="18" max="18" width="12.83203125" style="3" bestFit="1" customWidth="1"/>
    <col min="19" max="19" width="2.83203125" style="5" customWidth="1"/>
    <col min="20" max="20" width="12.5" style="3" customWidth="1"/>
    <col min="21" max="21" width="15.5" style="3" customWidth="1"/>
    <col min="22" max="22" width="12.1640625" style="3" customWidth="1"/>
    <col min="23" max="23" width="12.83203125" style="3" customWidth="1"/>
    <col min="24" max="24" width="12" style="3" customWidth="1"/>
    <col min="25" max="25" width="12.33203125" style="3" customWidth="1"/>
    <col min="26" max="26" width="12.83203125" style="3" customWidth="1"/>
    <col min="27" max="16384" width="10.83203125" style="3"/>
  </cols>
  <sheetData>
    <row r="1" spans="1:27" ht="25" customHeight="1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25" customHeight="1" x14ac:dyDescent="0.2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/>
    </row>
    <row r="3" spans="1:27" s="51" customFormat="1" ht="42" customHeight="1" x14ac:dyDescent="0.2">
      <c r="A3" s="55" t="s">
        <v>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7" s="15" customFormat="1" ht="27" customHeight="1" x14ac:dyDescent="0.2">
      <c r="A4" s="52"/>
      <c r="B4" s="56" t="s">
        <v>30</v>
      </c>
      <c r="C4" s="57"/>
      <c r="D4" s="57"/>
      <c r="E4" s="57"/>
      <c r="F4" s="57"/>
      <c r="G4" s="57"/>
      <c r="H4" s="57"/>
      <c r="I4" s="57"/>
      <c r="J4" s="58"/>
      <c r="K4" s="11"/>
      <c r="L4" s="69" t="s">
        <v>28</v>
      </c>
      <c r="M4" s="70"/>
      <c r="N4" s="70"/>
      <c r="O4" s="70"/>
      <c r="P4" s="70"/>
      <c r="Q4" s="70"/>
      <c r="R4" s="71"/>
      <c r="S4" s="11"/>
      <c r="T4" s="69" t="s">
        <v>29</v>
      </c>
      <c r="U4" s="70"/>
      <c r="V4" s="70"/>
      <c r="W4" s="70"/>
      <c r="X4" s="70"/>
      <c r="Y4" s="70"/>
      <c r="Z4" s="71"/>
    </row>
    <row r="5" spans="1:27" s="15" customFormat="1" ht="66" customHeight="1" x14ac:dyDescent="0.2">
      <c r="A5" s="6" t="s">
        <v>20</v>
      </c>
      <c r="B5" s="7" t="s">
        <v>9</v>
      </c>
      <c r="C5" s="8" t="s">
        <v>21</v>
      </c>
      <c r="D5" s="8" t="s">
        <v>22</v>
      </c>
      <c r="E5" s="8" t="s">
        <v>23</v>
      </c>
      <c r="F5" s="8" t="s">
        <v>6</v>
      </c>
      <c r="G5" s="8" t="s">
        <v>5</v>
      </c>
      <c r="H5" s="8" t="s">
        <v>24</v>
      </c>
      <c r="I5" s="9" t="s">
        <v>25</v>
      </c>
      <c r="J5" s="10" t="s">
        <v>2</v>
      </c>
      <c r="K5" s="11"/>
      <c r="L5" s="12" t="s">
        <v>16</v>
      </c>
      <c r="M5" s="13" t="s">
        <v>10</v>
      </c>
      <c r="N5" s="13" t="s">
        <v>12</v>
      </c>
      <c r="O5" s="13" t="s">
        <v>14</v>
      </c>
      <c r="P5" s="13" t="s">
        <v>32</v>
      </c>
      <c r="Q5" s="62" t="s">
        <v>0</v>
      </c>
      <c r="R5" s="14" t="s">
        <v>17</v>
      </c>
      <c r="S5" s="11"/>
      <c r="T5" s="12" t="s">
        <v>18</v>
      </c>
      <c r="U5" s="13" t="s">
        <v>11</v>
      </c>
      <c r="V5" s="13" t="s">
        <v>13</v>
      </c>
      <c r="W5" s="13" t="s">
        <v>15</v>
      </c>
      <c r="X5" s="13" t="s">
        <v>33</v>
      </c>
      <c r="Y5" s="13" t="s">
        <v>1</v>
      </c>
      <c r="Z5" s="14" t="s">
        <v>19</v>
      </c>
    </row>
    <row r="6" spans="1:27" s="15" customFormat="1" ht="7" customHeight="1" x14ac:dyDescent="0.2">
      <c r="A6" s="16"/>
      <c r="B6" s="17"/>
      <c r="C6" s="18"/>
      <c r="D6" s="18"/>
      <c r="E6" s="18"/>
      <c r="F6" s="18"/>
      <c r="G6" s="18"/>
      <c r="H6" s="19"/>
      <c r="I6" s="20"/>
      <c r="J6" s="21"/>
      <c r="K6" s="11"/>
      <c r="L6" s="72"/>
      <c r="M6" s="73"/>
      <c r="N6" s="73"/>
      <c r="O6" s="73"/>
      <c r="P6" s="73"/>
      <c r="Q6" s="74"/>
      <c r="R6" s="75"/>
      <c r="S6" s="61"/>
      <c r="T6" s="72"/>
      <c r="U6" s="73"/>
      <c r="V6" s="73"/>
      <c r="W6" s="73"/>
      <c r="X6" s="73"/>
      <c r="Y6" s="74"/>
      <c r="Z6" s="75"/>
    </row>
    <row r="7" spans="1:27" x14ac:dyDescent="0.2">
      <c r="A7" s="22">
        <v>40298</v>
      </c>
      <c r="B7" s="23"/>
      <c r="C7" s="24"/>
      <c r="D7" s="24"/>
      <c r="E7" s="24"/>
      <c r="F7" s="24"/>
      <c r="G7" s="24"/>
      <c r="H7" s="24"/>
      <c r="I7" s="5"/>
      <c r="J7" s="25">
        <v>266618.07</v>
      </c>
      <c r="L7" s="29"/>
      <c r="M7" s="73"/>
      <c r="N7" s="26"/>
      <c r="O7" s="26"/>
      <c r="P7" s="26"/>
      <c r="Q7" s="63"/>
      <c r="R7" s="27">
        <v>266618.07</v>
      </c>
      <c r="S7" s="36"/>
      <c r="T7" s="23"/>
      <c r="U7" s="26"/>
      <c r="V7" s="24"/>
      <c r="W7" s="24"/>
      <c r="X7" s="24"/>
      <c r="Y7" s="24"/>
      <c r="Z7" s="25"/>
    </row>
    <row r="8" spans="1:27" x14ac:dyDescent="0.2">
      <c r="A8" s="22">
        <v>40329</v>
      </c>
      <c r="B8" s="23">
        <f t="shared" ref="B8:B71" si="0">J7</f>
        <v>266618.07</v>
      </c>
      <c r="C8" s="24">
        <v>0</v>
      </c>
      <c r="D8" s="24">
        <v>-25</v>
      </c>
      <c r="E8" s="24">
        <v>0</v>
      </c>
      <c r="F8" s="24">
        <v>0</v>
      </c>
      <c r="G8" s="24">
        <v>0</v>
      </c>
      <c r="H8" s="26">
        <f>-7598.3</f>
        <v>-7598.3</v>
      </c>
      <c r="I8" s="36">
        <f>H8/SUM(B8:E8)</f>
        <v>-2.8501491055262614E-2</v>
      </c>
      <c r="J8" s="25">
        <v>258994.77</v>
      </c>
      <c r="L8" s="23">
        <f>R7</f>
        <v>266618.07</v>
      </c>
      <c r="M8" s="24">
        <v>0</v>
      </c>
      <c r="N8" s="24">
        <v>-25</v>
      </c>
      <c r="O8" s="24">
        <v>0</v>
      </c>
      <c r="P8" s="5">
        <v>1</v>
      </c>
      <c r="Q8" s="63">
        <f>(L8+M8+N8+O8)*I8</f>
        <v>-7598.3</v>
      </c>
      <c r="R8" s="25">
        <f>Q8+L8+M8+N8+O8</f>
        <v>258994.77000000002</v>
      </c>
      <c r="T8" s="29">
        <f>Z7</f>
        <v>0</v>
      </c>
      <c r="U8" s="24">
        <v>0</v>
      </c>
      <c r="V8" s="24">
        <v>0</v>
      </c>
      <c r="W8" s="24">
        <v>0</v>
      </c>
      <c r="X8" s="5">
        <v>0</v>
      </c>
      <c r="Y8" s="26">
        <v>0</v>
      </c>
      <c r="Z8" s="27">
        <f>T8+Y8+U8</f>
        <v>0</v>
      </c>
    </row>
    <row r="9" spans="1:27" x14ac:dyDescent="0.2">
      <c r="A9" s="28">
        <v>40359</v>
      </c>
      <c r="B9" s="23">
        <f t="shared" si="0"/>
        <v>258994.77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-3421.14</v>
      </c>
      <c r="I9" s="36">
        <f t="shared" ref="I9:I72" si="1">H9/SUM(B9:E9)</f>
        <v>-1.3209301485122654E-2</v>
      </c>
      <c r="J9" s="25">
        <v>255573.63</v>
      </c>
      <c r="L9" s="23">
        <f>R8</f>
        <v>258994.77000000002</v>
      </c>
      <c r="M9" s="24">
        <v>0</v>
      </c>
      <c r="N9" s="24">
        <v>0</v>
      </c>
      <c r="O9" s="24">
        <v>0</v>
      </c>
      <c r="P9" s="5">
        <v>1</v>
      </c>
      <c r="Q9" s="63">
        <f>(L9+M9+N9+O9)*I9</f>
        <v>-3421.1400000000003</v>
      </c>
      <c r="R9" s="25">
        <f>Q9+L9+M9+N9+O9</f>
        <v>255573.63</v>
      </c>
      <c r="T9" s="29">
        <f>Z8</f>
        <v>0</v>
      </c>
      <c r="U9" s="24">
        <v>0</v>
      </c>
      <c r="V9" s="24">
        <v>0</v>
      </c>
      <c r="W9" s="24">
        <v>0</v>
      </c>
      <c r="X9" s="5">
        <v>0</v>
      </c>
      <c r="Y9" s="26">
        <f>I9*(U9+V9+W9+T9)</f>
        <v>0</v>
      </c>
      <c r="Z9" s="25">
        <f>V9+W9+T9+Y9+U9</f>
        <v>0</v>
      </c>
    </row>
    <row r="10" spans="1:27" x14ac:dyDescent="0.2">
      <c r="A10" s="22">
        <v>40390</v>
      </c>
      <c r="B10" s="23">
        <f t="shared" si="0"/>
        <v>255573.63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6261.5</v>
      </c>
      <c r="I10" s="36">
        <f t="shared" si="1"/>
        <v>2.4499788964925686E-2</v>
      </c>
      <c r="J10" s="25">
        <v>261835.13</v>
      </c>
      <c r="L10" s="23">
        <f>R9</f>
        <v>255573.63</v>
      </c>
      <c r="M10" s="24">
        <v>0</v>
      </c>
      <c r="N10" s="24">
        <v>0</v>
      </c>
      <c r="O10" s="24">
        <v>0</v>
      </c>
      <c r="P10" s="5">
        <v>1</v>
      </c>
      <c r="Q10" s="63">
        <f>(L10+M10+N10+O10)*I10</f>
        <v>6261.5</v>
      </c>
      <c r="R10" s="25">
        <f>Q10+L10+M10+N10+O10</f>
        <v>261835.13</v>
      </c>
      <c r="T10" s="23">
        <f>Z9</f>
        <v>0</v>
      </c>
      <c r="U10" s="24">
        <v>0</v>
      </c>
      <c r="V10" s="24">
        <v>0</v>
      </c>
      <c r="W10" s="24">
        <v>0</v>
      </c>
      <c r="X10" s="5">
        <v>0</v>
      </c>
      <c r="Y10" s="26">
        <f>I10*(U10+V10+W10+T10)</f>
        <v>0</v>
      </c>
      <c r="Z10" s="25">
        <f>V10+W10+T10+Y10+U10</f>
        <v>0</v>
      </c>
    </row>
    <row r="11" spans="1:27" x14ac:dyDescent="0.2">
      <c r="A11" s="22">
        <v>40420</v>
      </c>
      <c r="B11" s="23">
        <f t="shared" si="0"/>
        <v>261835.13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-3583.54</v>
      </c>
      <c r="I11" s="36">
        <f t="shared" si="1"/>
        <v>-1.3686245997624535E-2</v>
      </c>
      <c r="J11" s="25">
        <v>258251.59</v>
      </c>
      <c r="L11" s="23">
        <f>R10</f>
        <v>261835.13</v>
      </c>
      <c r="M11" s="24">
        <v>0</v>
      </c>
      <c r="N11" s="24">
        <v>0</v>
      </c>
      <c r="O11" s="24">
        <v>0</v>
      </c>
      <c r="P11" s="5">
        <v>1</v>
      </c>
      <c r="Q11" s="63">
        <f>(L11+M11+N11+O11)*I11</f>
        <v>-3583.54</v>
      </c>
      <c r="R11" s="25">
        <f>Q11+L11+M11+N11+O11</f>
        <v>258251.59</v>
      </c>
      <c r="T11" s="23">
        <f>Z10</f>
        <v>0</v>
      </c>
      <c r="U11" s="24">
        <v>0</v>
      </c>
      <c r="V11" s="24">
        <v>0</v>
      </c>
      <c r="W11" s="24">
        <v>0</v>
      </c>
      <c r="X11" s="5">
        <v>0</v>
      </c>
      <c r="Y11" s="26">
        <f>I11*(U11+V11+W11+T11)</f>
        <v>0</v>
      </c>
      <c r="Z11" s="25">
        <f>V11+W11+T11+Y11+U11</f>
        <v>0</v>
      </c>
    </row>
    <row r="12" spans="1:27" x14ac:dyDescent="0.2">
      <c r="A12" s="22">
        <v>40451</v>
      </c>
      <c r="B12" s="23">
        <f t="shared" si="0"/>
        <v>258251.59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8335.76</v>
      </c>
      <c r="I12" s="36">
        <f t="shared" si="1"/>
        <v>3.2277671552767596E-2</v>
      </c>
      <c r="J12" s="25">
        <v>266587.34999999998</v>
      </c>
      <c r="L12" s="23">
        <f>R11</f>
        <v>258251.59</v>
      </c>
      <c r="M12" s="24">
        <v>0</v>
      </c>
      <c r="N12" s="24">
        <v>0</v>
      </c>
      <c r="O12" s="24">
        <v>0</v>
      </c>
      <c r="P12" s="5">
        <v>1</v>
      </c>
      <c r="Q12" s="63">
        <f>(L12+M12+N12+O12)*I12</f>
        <v>8335.76</v>
      </c>
      <c r="R12" s="25">
        <f>Q12+L12+M12+N12+O12</f>
        <v>266587.34999999998</v>
      </c>
      <c r="T12" s="23">
        <f>Z11</f>
        <v>0</v>
      </c>
      <c r="U12" s="24">
        <v>0</v>
      </c>
      <c r="V12" s="24">
        <v>0</v>
      </c>
      <c r="W12" s="24">
        <v>0</v>
      </c>
      <c r="X12" s="5">
        <v>0</v>
      </c>
      <c r="Y12" s="26">
        <f>I12*(U12+V12+W12+T12)</f>
        <v>0</v>
      </c>
      <c r="Z12" s="25">
        <f>V12+W12+T12+Y12+U12</f>
        <v>0</v>
      </c>
    </row>
    <row r="13" spans="1:27" x14ac:dyDescent="0.2">
      <c r="A13" s="22">
        <v>40482</v>
      </c>
      <c r="B13" s="23">
        <f t="shared" si="0"/>
        <v>266587.34999999998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3801.61</v>
      </c>
      <c r="I13" s="36">
        <f t="shared" si="1"/>
        <v>1.4260279041747481E-2</v>
      </c>
      <c r="J13" s="25">
        <v>270388.95999999996</v>
      </c>
      <c r="L13" s="23">
        <f>R12</f>
        <v>266587.34999999998</v>
      </c>
      <c r="M13" s="24">
        <v>0</v>
      </c>
      <c r="N13" s="24">
        <v>0</v>
      </c>
      <c r="O13" s="24">
        <v>0</v>
      </c>
      <c r="P13" s="5">
        <v>1</v>
      </c>
      <c r="Q13" s="63">
        <f>(L13+M13+N13+O13)*I13</f>
        <v>3801.61</v>
      </c>
      <c r="R13" s="25">
        <f>Q13+L13+M13+N13+O13</f>
        <v>270388.95999999996</v>
      </c>
      <c r="T13" s="23">
        <f>Z12</f>
        <v>0</v>
      </c>
      <c r="U13" s="24">
        <v>0</v>
      </c>
      <c r="V13" s="24">
        <v>0</v>
      </c>
      <c r="W13" s="24">
        <v>0</v>
      </c>
      <c r="X13" s="5">
        <v>0</v>
      </c>
      <c r="Y13" s="26">
        <f>I13*(U13+V13+W13+T13)</f>
        <v>0</v>
      </c>
      <c r="Z13" s="25">
        <f>V13+W13+T13+Y13+U13</f>
        <v>0</v>
      </c>
    </row>
    <row r="14" spans="1:27" x14ac:dyDescent="0.2">
      <c r="A14" s="22">
        <v>40512</v>
      </c>
      <c r="B14" s="23">
        <f t="shared" si="0"/>
        <v>270388.95999999996</v>
      </c>
      <c r="C14" s="24">
        <v>0</v>
      </c>
      <c r="D14" s="24">
        <v>-25</v>
      </c>
      <c r="E14" s="24">
        <v>0</v>
      </c>
      <c r="F14" s="24">
        <v>0</v>
      </c>
      <c r="G14" s="24">
        <v>0</v>
      </c>
      <c r="H14" s="24">
        <v>-419.93</v>
      </c>
      <c r="I14" s="36">
        <f t="shared" si="1"/>
        <v>-1.5532025792195086E-3</v>
      </c>
      <c r="J14" s="25">
        <v>269944.02999999997</v>
      </c>
      <c r="L14" s="23">
        <f>R13</f>
        <v>270388.95999999996</v>
      </c>
      <c r="M14" s="24">
        <v>0</v>
      </c>
      <c r="N14" s="26">
        <v>-25</v>
      </c>
      <c r="O14" s="24">
        <v>0</v>
      </c>
      <c r="P14" s="5">
        <v>1</v>
      </c>
      <c r="Q14" s="63">
        <f>(L14+M14+N14+O14)*I14</f>
        <v>-419.93</v>
      </c>
      <c r="R14" s="25">
        <f>Q14+L14+M14+N14+O14</f>
        <v>269944.02999999997</v>
      </c>
      <c r="T14" s="23">
        <f>Z13</f>
        <v>0</v>
      </c>
      <c r="U14" s="24">
        <v>0</v>
      </c>
      <c r="V14" s="26">
        <v>0</v>
      </c>
      <c r="W14" s="24">
        <v>0</v>
      </c>
      <c r="X14" s="5">
        <v>0</v>
      </c>
      <c r="Y14" s="26">
        <f>I14*(U14+V14+W14+T14)</f>
        <v>0</v>
      </c>
      <c r="Z14" s="25">
        <f>V14+W14+T14+Y14+U14</f>
        <v>0</v>
      </c>
    </row>
    <row r="15" spans="1:27" x14ac:dyDescent="0.2">
      <c r="A15" s="22">
        <v>40543</v>
      </c>
      <c r="B15" s="23">
        <f t="shared" si="0"/>
        <v>269944.02999999997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6296.05</v>
      </c>
      <c r="I15" s="36">
        <f t="shared" si="1"/>
        <v>2.3323538586869287E-2</v>
      </c>
      <c r="J15" s="25">
        <v>276240.07999999996</v>
      </c>
      <c r="L15" s="23">
        <f>R14</f>
        <v>269944.02999999997</v>
      </c>
      <c r="M15" s="24">
        <v>0</v>
      </c>
      <c r="N15" s="24">
        <v>0</v>
      </c>
      <c r="O15" s="24">
        <v>0</v>
      </c>
      <c r="P15" s="5">
        <v>1</v>
      </c>
      <c r="Q15" s="63">
        <f>(L15+M15+N15+O15)*I15</f>
        <v>6296.05</v>
      </c>
      <c r="R15" s="25">
        <f>Q15+L15+M15+N15+O15</f>
        <v>276240.07999999996</v>
      </c>
      <c r="T15" s="23">
        <f>Z14</f>
        <v>0</v>
      </c>
      <c r="U15" s="24">
        <v>0</v>
      </c>
      <c r="V15" s="26">
        <v>0</v>
      </c>
      <c r="W15" s="24">
        <v>0</v>
      </c>
      <c r="X15" s="5">
        <v>0</v>
      </c>
      <c r="Y15" s="26">
        <f>I15*(U15+V15+W15+T15)</f>
        <v>0</v>
      </c>
      <c r="Z15" s="25">
        <f>V15+W15+T15+Y15+U15</f>
        <v>0</v>
      </c>
    </row>
    <row r="16" spans="1:27" x14ac:dyDescent="0.2">
      <c r="A16" s="22">
        <v>40574</v>
      </c>
      <c r="B16" s="23">
        <f t="shared" si="0"/>
        <v>276240.07999999996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1624.95</v>
      </c>
      <c r="I16" s="36">
        <f t="shared" si="1"/>
        <v>5.8823831791534392E-3</v>
      </c>
      <c r="J16" s="25">
        <v>277865.02999999997</v>
      </c>
      <c r="L16" s="23">
        <f>R15</f>
        <v>276240.07999999996</v>
      </c>
      <c r="M16" s="24">
        <v>0</v>
      </c>
      <c r="N16" s="24">
        <v>0</v>
      </c>
      <c r="O16" s="24">
        <v>0</v>
      </c>
      <c r="P16" s="5">
        <v>1</v>
      </c>
      <c r="Q16" s="63">
        <f>(L16+M16+N16+O16)*I16</f>
        <v>1624.95</v>
      </c>
      <c r="R16" s="25">
        <f>Q16+L16+M16+N16+O16</f>
        <v>277865.02999999997</v>
      </c>
      <c r="T16" s="23">
        <f>Z15</f>
        <v>0</v>
      </c>
      <c r="U16" s="24">
        <v>0</v>
      </c>
      <c r="V16" s="26">
        <v>0</v>
      </c>
      <c r="W16" s="24">
        <v>0</v>
      </c>
      <c r="X16" s="5">
        <v>0</v>
      </c>
      <c r="Y16" s="26">
        <f>I16*(U16+V16+W16+T16)</f>
        <v>0</v>
      </c>
      <c r="Z16" s="25">
        <f>V16+W16+T16+Y16+U16</f>
        <v>0</v>
      </c>
    </row>
    <row r="17" spans="1:26" x14ac:dyDescent="0.2">
      <c r="A17" s="22">
        <v>40602</v>
      </c>
      <c r="B17" s="23">
        <f t="shared" si="0"/>
        <v>277865.02999999997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3437.29</v>
      </c>
      <c r="I17" s="36">
        <f t="shared" si="1"/>
        <v>1.2370358371472654E-2</v>
      </c>
      <c r="J17" s="25">
        <v>281302.31999999995</v>
      </c>
      <c r="L17" s="23">
        <f>R16</f>
        <v>277865.02999999997</v>
      </c>
      <c r="M17" s="24">
        <v>0</v>
      </c>
      <c r="N17" s="26">
        <v>0</v>
      </c>
      <c r="O17" s="24">
        <v>0</v>
      </c>
      <c r="P17" s="5">
        <v>1</v>
      </c>
      <c r="Q17" s="63">
        <f>(L17+M17+N17+O17)*I17</f>
        <v>3437.29</v>
      </c>
      <c r="R17" s="25">
        <f>Q17+L17+M17+N17+O17</f>
        <v>281302.31999999995</v>
      </c>
      <c r="T17" s="23">
        <f>Z16</f>
        <v>0</v>
      </c>
      <c r="U17" s="26">
        <v>0</v>
      </c>
      <c r="V17" s="26">
        <v>0</v>
      </c>
      <c r="W17" s="24">
        <v>0</v>
      </c>
      <c r="X17" s="5">
        <v>0</v>
      </c>
      <c r="Y17" s="26">
        <f>I17*(U17+V17+W17+T17)</f>
        <v>0</v>
      </c>
      <c r="Z17" s="25">
        <f>V17+W17+T17+Y17+U17</f>
        <v>0</v>
      </c>
    </row>
    <row r="18" spans="1:26" x14ac:dyDescent="0.2">
      <c r="A18" s="22">
        <v>40633</v>
      </c>
      <c r="B18" s="23">
        <f t="shared" si="0"/>
        <v>281302.31999999995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-102.28</v>
      </c>
      <c r="I18" s="36">
        <f t="shared" si="1"/>
        <v>-3.6359458393375504E-4</v>
      </c>
      <c r="J18" s="25">
        <v>281200.03999999992</v>
      </c>
      <c r="L18" s="23">
        <f>R17</f>
        <v>281302.31999999995</v>
      </c>
      <c r="M18" s="24">
        <v>0</v>
      </c>
      <c r="N18" s="24">
        <v>0</v>
      </c>
      <c r="O18" s="24">
        <v>0</v>
      </c>
      <c r="P18" s="5">
        <v>1</v>
      </c>
      <c r="Q18" s="63">
        <f>(L18+M18+N18+O18)*I18</f>
        <v>-102.28</v>
      </c>
      <c r="R18" s="25">
        <f>Q18+L18+M18+N18+O18</f>
        <v>281200.03999999992</v>
      </c>
      <c r="T18" s="23">
        <f>Z17</f>
        <v>0</v>
      </c>
      <c r="U18" s="24">
        <v>0</v>
      </c>
      <c r="V18" s="26">
        <v>0</v>
      </c>
      <c r="W18" s="24">
        <v>0</v>
      </c>
      <c r="X18" s="5">
        <v>0</v>
      </c>
      <c r="Y18" s="26">
        <f>I18*(U18+V18+W18+T18)</f>
        <v>0</v>
      </c>
      <c r="Z18" s="25">
        <f>V18+W18+T18+Y18+U18</f>
        <v>0</v>
      </c>
    </row>
    <row r="19" spans="1:26" x14ac:dyDescent="0.2">
      <c r="A19" s="22" t="s">
        <v>3</v>
      </c>
      <c r="B19" s="23">
        <f t="shared" si="0"/>
        <v>281200.03999999992</v>
      </c>
      <c r="C19" s="24">
        <v>25027</v>
      </c>
      <c r="D19" s="24">
        <v>0</v>
      </c>
      <c r="E19" s="24">
        <v>0</v>
      </c>
      <c r="F19" s="24">
        <v>0</v>
      </c>
      <c r="G19" s="24">
        <v>0</v>
      </c>
      <c r="H19" s="24">
        <v>4514.97</v>
      </c>
      <c r="I19" s="36">
        <f t="shared" si="1"/>
        <v>1.4743864552261621E-2</v>
      </c>
      <c r="J19" s="25">
        <v>310742.00999999989</v>
      </c>
      <c r="L19" s="23">
        <f>R18</f>
        <v>281200.03999999992</v>
      </c>
      <c r="M19" s="26">
        <f>25027*(127/365)</f>
        <v>8708.0246575342462</v>
      </c>
      <c r="N19" s="24">
        <v>0</v>
      </c>
      <c r="O19" s="24">
        <v>0</v>
      </c>
      <c r="P19" s="36">
        <f>R18/J19</f>
        <v>0.90493087819056073</v>
      </c>
      <c r="Q19" s="63">
        <f>P19*H19</f>
        <v>4085.7357671040363</v>
      </c>
      <c r="R19" s="25">
        <f>Q19+L19+M19+N19+O19</f>
        <v>293993.8004246382</v>
      </c>
      <c r="T19" s="23">
        <f>Z18</f>
        <v>0</v>
      </c>
      <c r="U19" s="26">
        <f>25027*(238/365)</f>
        <v>16318.975342465754</v>
      </c>
      <c r="V19" s="26">
        <v>0</v>
      </c>
      <c r="W19" s="24">
        <v>0</v>
      </c>
      <c r="X19" s="36">
        <f>1-P19</f>
        <v>9.5069121809439272E-2</v>
      </c>
      <c r="Y19" s="63">
        <f>X19*H19</f>
        <v>429.23423289596406</v>
      </c>
      <c r="Z19" s="25">
        <f>V19+W19+T19+Y19+U19</f>
        <v>16748.209575361718</v>
      </c>
    </row>
    <row r="20" spans="1:26" x14ac:dyDescent="0.2">
      <c r="A20" s="22">
        <v>40694</v>
      </c>
      <c r="B20" s="23">
        <f t="shared" si="0"/>
        <v>310742.00999999989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-1888.78</v>
      </c>
      <c r="I20" s="36">
        <f t="shared" si="1"/>
        <v>-6.0782898327780034E-3</v>
      </c>
      <c r="J20" s="25">
        <v>308853.22999999992</v>
      </c>
      <c r="L20" s="23">
        <f>R19</f>
        <v>293993.8004246382</v>
      </c>
      <c r="M20" s="24">
        <v>0</v>
      </c>
      <c r="N20" s="24">
        <v>0</v>
      </c>
      <c r="O20" s="24">
        <v>0</v>
      </c>
      <c r="P20" s="5">
        <f>R19/J20</f>
        <v>0.95188837890618228</v>
      </c>
      <c r="Q20" s="63">
        <f>P20*H20</f>
        <v>-1797.9077323104189</v>
      </c>
      <c r="R20" s="25">
        <f>Q20+L20+M20+N20+O20</f>
        <v>292195.89269232779</v>
      </c>
      <c r="T20" s="23">
        <f>Z19</f>
        <v>16748.209575361718</v>
      </c>
      <c r="U20" s="24">
        <v>0</v>
      </c>
      <c r="V20" s="26">
        <v>0</v>
      </c>
      <c r="W20" s="24">
        <v>0</v>
      </c>
      <c r="X20" s="5">
        <f>1-P20</f>
        <v>4.8111621093817725E-2</v>
      </c>
      <c r="Y20" s="26">
        <f>X20*H20</f>
        <v>-90.872267689581037</v>
      </c>
      <c r="Z20" s="25">
        <f>V20+W20+T20+Y20+U20</f>
        <v>16657.337307672136</v>
      </c>
    </row>
    <row r="21" spans="1:26" x14ac:dyDescent="0.2">
      <c r="A21" s="22">
        <v>40724</v>
      </c>
      <c r="B21" s="23">
        <f t="shared" si="0"/>
        <v>308853.22999999992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-2199.62</v>
      </c>
      <c r="I21" s="36">
        <f t="shared" si="1"/>
        <v>-7.1218941113227159E-3</v>
      </c>
      <c r="J21" s="25">
        <v>306653.60999999987</v>
      </c>
      <c r="L21" s="23">
        <f>R20</f>
        <v>292195.89269232779</v>
      </c>
      <c r="M21" s="24">
        <v>0</v>
      </c>
      <c r="N21" s="24">
        <v>0</v>
      </c>
      <c r="O21" s="24">
        <v>0</v>
      </c>
      <c r="P21" s="5">
        <f>R20/J21</f>
        <v>0.95285326232529244</v>
      </c>
      <c r="Q21" s="63">
        <f>P21*H21</f>
        <v>-2095.9150928759595</v>
      </c>
      <c r="R21" s="25">
        <f>Q21+L21+M21+N21+O21</f>
        <v>290099.97759945184</v>
      </c>
      <c r="T21" s="23">
        <f>Z20</f>
        <v>16657.337307672136</v>
      </c>
      <c r="U21" s="24">
        <v>0</v>
      </c>
      <c r="V21" s="26">
        <v>0</v>
      </c>
      <c r="W21" s="24">
        <v>0</v>
      </c>
      <c r="X21" s="5">
        <f t="shared" ref="X21:X64" si="2">1-P21</f>
        <v>4.7146737674707562E-2</v>
      </c>
      <c r="Y21" s="26">
        <f>X21*H21</f>
        <v>-103.70490712404025</v>
      </c>
      <c r="Z21" s="25">
        <f>V21+W21+T21+Y21+U21</f>
        <v>16553.632400548096</v>
      </c>
    </row>
    <row r="22" spans="1:26" x14ac:dyDescent="0.2">
      <c r="A22" s="22">
        <v>40755</v>
      </c>
      <c r="B22" s="23">
        <f t="shared" si="0"/>
        <v>306653.60999999987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-1016.97</v>
      </c>
      <c r="I22" s="36">
        <f t="shared" si="1"/>
        <v>-3.3163477188479875E-3</v>
      </c>
      <c r="J22" s="25">
        <v>305636.6399999999</v>
      </c>
      <c r="L22" s="23">
        <f>R21</f>
        <v>290099.97759945184</v>
      </c>
      <c r="M22" s="24">
        <v>0</v>
      </c>
      <c r="N22" s="24">
        <v>0</v>
      </c>
      <c r="O22" s="24">
        <v>0</v>
      </c>
      <c r="P22" s="5">
        <f>R21/J22</f>
        <v>0.94916623085325091</v>
      </c>
      <c r="Q22" s="63">
        <f>P22*H22</f>
        <v>-965.27358179083058</v>
      </c>
      <c r="R22" s="25">
        <f>Q22+L22+M22+N22+O22</f>
        <v>289134.70401766099</v>
      </c>
      <c r="T22" s="23">
        <f>Z21</f>
        <v>16553.632400548096</v>
      </c>
      <c r="U22" s="24">
        <v>0</v>
      </c>
      <c r="V22" s="26">
        <v>0</v>
      </c>
      <c r="W22" s="24">
        <v>0</v>
      </c>
      <c r="X22" s="5">
        <f t="shared" si="2"/>
        <v>5.0833769146749086E-2</v>
      </c>
      <c r="Y22" s="26">
        <f>X22*H22</f>
        <v>-51.696418209169423</v>
      </c>
      <c r="Z22" s="25">
        <f>V22+W22+T22+Y22+U22</f>
        <v>16501.935982338928</v>
      </c>
    </row>
    <row r="23" spans="1:26" x14ac:dyDescent="0.2">
      <c r="A23" s="22">
        <v>40786</v>
      </c>
      <c r="B23" s="23">
        <f t="shared" si="0"/>
        <v>305636.6399999999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-6418.64</v>
      </c>
      <c r="I23" s="36">
        <f t="shared" si="1"/>
        <v>-2.1000885234178736E-2</v>
      </c>
      <c r="J23" s="25">
        <v>299217.99999999988</v>
      </c>
      <c r="L23" s="23">
        <f>R22</f>
        <v>289134.70401766099</v>
      </c>
      <c r="M23" s="24">
        <v>0</v>
      </c>
      <c r="N23" s="24">
        <v>0</v>
      </c>
      <c r="O23" s="24">
        <v>0</v>
      </c>
      <c r="P23" s="5">
        <f>R22/J23</f>
        <v>0.96630117177997676</v>
      </c>
      <c r="Q23" s="63">
        <f>P23*H23</f>
        <v>-6202.3393532338305</v>
      </c>
      <c r="R23" s="25">
        <f>Q23+L23+M23+N23+O23</f>
        <v>282932.36466442718</v>
      </c>
      <c r="T23" s="23">
        <f>Z22</f>
        <v>16501.935982338928</v>
      </c>
      <c r="U23" s="24">
        <v>0</v>
      </c>
      <c r="V23" s="26">
        <v>0</v>
      </c>
      <c r="W23" s="24">
        <v>0</v>
      </c>
      <c r="X23" s="5">
        <f t="shared" si="2"/>
        <v>3.3698828220023236E-2</v>
      </c>
      <c r="Y23" s="26">
        <f>X23*H23</f>
        <v>-216.30064676616996</v>
      </c>
      <c r="Z23" s="25">
        <f>V23+W23+T23+Y23+U23</f>
        <v>16285.635335572757</v>
      </c>
    </row>
    <row r="24" spans="1:26" x14ac:dyDescent="0.2">
      <c r="A24" s="22">
        <v>40816</v>
      </c>
      <c r="B24" s="23">
        <f t="shared" si="0"/>
        <v>299217.99999999988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-8723.61</v>
      </c>
      <c r="I24" s="36">
        <f t="shared" si="1"/>
        <v>-2.9154696575740779E-2</v>
      </c>
      <c r="J24" s="25">
        <v>290494.3899999999</v>
      </c>
      <c r="L24" s="23">
        <f>R23</f>
        <v>282932.36466442718</v>
      </c>
      <c r="M24" s="24">
        <v>0</v>
      </c>
      <c r="N24" s="24">
        <v>0</v>
      </c>
      <c r="O24" s="24">
        <v>0</v>
      </c>
      <c r="P24" s="5">
        <f>R23/J24</f>
        <v>0.97396842900968683</v>
      </c>
      <c r="Q24" s="63">
        <f>P24*H24</f>
        <v>-8496.5207269931943</v>
      </c>
      <c r="R24" s="25">
        <f>Q24+L24+M24+N24+O24</f>
        <v>274435.84393743397</v>
      </c>
      <c r="T24" s="23">
        <f>Z23</f>
        <v>16285.635335572757</v>
      </c>
      <c r="U24" s="24">
        <v>0</v>
      </c>
      <c r="V24" s="26">
        <v>0</v>
      </c>
      <c r="W24" s="24">
        <v>0</v>
      </c>
      <c r="X24" s="5">
        <f t="shared" si="2"/>
        <v>2.6031570990313169E-2</v>
      </c>
      <c r="Y24" s="26">
        <f>X24*H24</f>
        <v>-227.08927300680588</v>
      </c>
      <c r="Z24" s="25">
        <f>V24+W24+T24+Y24+U24</f>
        <v>16058.546062565951</v>
      </c>
    </row>
    <row r="25" spans="1:26" x14ac:dyDescent="0.2">
      <c r="A25" s="22">
        <v>40847</v>
      </c>
      <c r="B25" s="23">
        <f t="shared" si="0"/>
        <v>290494.3899999999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9278.26</v>
      </c>
      <c r="I25" s="36">
        <f t="shared" si="1"/>
        <v>3.1939549675985147E-2</v>
      </c>
      <c r="J25" s="25">
        <v>299772.64999999991</v>
      </c>
      <c r="L25" s="23">
        <f>R24</f>
        <v>274435.84393743397</v>
      </c>
      <c r="M25" s="24">
        <v>0</v>
      </c>
      <c r="N25" s="24">
        <v>0</v>
      </c>
      <c r="O25" s="24">
        <v>0</v>
      </c>
      <c r="P25" s="5">
        <f>R24/J25</f>
        <v>0.91547992766329434</v>
      </c>
      <c r="Q25" s="63">
        <f>P25*H25</f>
        <v>8494.060793641238</v>
      </c>
      <c r="R25" s="25">
        <f>Q25+L25+M25+N25+O25</f>
        <v>282929.90473107522</v>
      </c>
      <c r="T25" s="23">
        <f>Z24</f>
        <v>16058.546062565951</v>
      </c>
      <c r="U25" s="24">
        <v>0</v>
      </c>
      <c r="V25" s="26">
        <v>0</v>
      </c>
      <c r="W25" s="24">
        <v>0</v>
      </c>
      <c r="X25" s="5">
        <f t="shared" si="2"/>
        <v>8.4520072336705665E-2</v>
      </c>
      <c r="Y25" s="26">
        <f>X25*H25</f>
        <v>784.19920635876269</v>
      </c>
      <c r="Z25" s="25">
        <f>V25+W25+T25+Y25+U25</f>
        <v>16842.745268924715</v>
      </c>
    </row>
    <row r="26" spans="1:26" x14ac:dyDescent="0.2">
      <c r="A26" s="22">
        <v>40877</v>
      </c>
      <c r="B26" s="23">
        <f t="shared" si="0"/>
        <v>299772.64999999991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-1318.6</v>
      </c>
      <c r="I26" s="36">
        <f t="shared" si="1"/>
        <v>-4.3986667896487568E-3</v>
      </c>
      <c r="J26" s="25">
        <v>298454.04999999993</v>
      </c>
      <c r="L26" s="23">
        <f>R25</f>
        <v>282929.90473107522</v>
      </c>
      <c r="M26" s="24">
        <v>0</v>
      </c>
      <c r="N26" s="24">
        <v>0</v>
      </c>
      <c r="O26" s="24">
        <v>0</v>
      </c>
      <c r="P26" s="5">
        <f>R25/J26</f>
        <v>0.94798480614042691</v>
      </c>
      <c r="Q26" s="63">
        <f>P26*H26</f>
        <v>-1250.0127653767668</v>
      </c>
      <c r="R26" s="25">
        <f>Q26+L26+M26+N26+O26</f>
        <v>281679.89196569845</v>
      </c>
      <c r="T26" s="23">
        <f>Z25</f>
        <v>16842.745268924715</v>
      </c>
      <c r="U26" s="24">
        <v>0</v>
      </c>
      <c r="V26" s="26">
        <v>0</v>
      </c>
      <c r="W26" s="24">
        <v>0</v>
      </c>
      <c r="X26" s="5">
        <f t="shared" si="2"/>
        <v>5.2015193859573094E-2</v>
      </c>
      <c r="Y26" s="26">
        <f>X26*H26</f>
        <v>-68.587234623233073</v>
      </c>
      <c r="Z26" s="25">
        <f>V26+W26+T26+Y26+U26</f>
        <v>16774.158034301483</v>
      </c>
    </row>
    <row r="27" spans="1:26" x14ac:dyDescent="0.2">
      <c r="A27" s="22">
        <v>40908</v>
      </c>
      <c r="B27" s="23">
        <f t="shared" si="0"/>
        <v>298454.04999999993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-28.57</v>
      </c>
      <c r="I27" s="36">
        <f t="shared" si="1"/>
        <v>-9.5726628604972882E-5</v>
      </c>
      <c r="J27" s="25">
        <v>298425.47999999992</v>
      </c>
      <c r="L27" s="23">
        <f>R26</f>
        <v>281679.89196569845</v>
      </c>
      <c r="M27" s="24">
        <v>0</v>
      </c>
      <c r="N27" s="24">
        <v>0</v>
      </c>
      <c r="O27" s="24">
        <v>0</v>
      </c>
      <c r="P27" s="5">
        <f>R26/J27</f>
        <v>0.94388686906258312</v>
      </c>
      <c r="Q27" s="63">
        <f>P27*H27</f>
        <v>-26.966847849118</v>
      </c>
      <c r="R27" s="25">
        <f>Q27+L27+M27+N27+O27</f>
        <v>281652.92511784931</v>
      </c>
      <c r="T27" s="23">
        <f>Z26</f>
        <v>16774.158034301483</v>
      </c>
      <c r="U27" s="24">
        <v>0</v>
      </c>
      <c r="V27" s="26">
        <v>0</v>
      </c>
      <c r="W27" s="24">
        <v>0</v>
      </c>
      <c r="X27" s="5">
        <f t="shared" si="2"/>
        <v>5.6113130937416877E-2</v>
      </c>
      <c r="Y27" s="26">
        <f>X27*H27</f>
        <v>-1.6031521508820001</v>
      </c>
      <c r="Z27" s="25">
        <f>V27+W27+T27+Y27+U27</f>
        <v>16772.554882150602</v>
      </c>
    </row>
    <row r="28" spans="1:26" x14ac:dyDescent="0.2">
      <c r="A28" s="22">
        <v>40939</v>
      </c>
      <c r="B28" s="23">
        <f t="shared" si="0"/>
        <v>298425.47999999992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4959.21</v>
      </c>
      <c r="I28" s="36">
        <f t="shared" si="1"/>
        <v>1.6617917478092024E-2</v>
      </c>
      <c r="J28" s="25">
        <v>303384.68999999989</v>
      </c>
      <c r="L28" s="23">
        <f>R27</f>
        <v>281652.92511784931</v>
      </c>
      <c r="M28" s="26">
        <v>0</v>
      </c>
      <c r="N28" s="24">
        <v>0</v>
      </c>
      <c r="O28" s="24">
        <v>0</v>
      </c>
      <c r="P28" s="5">
        <f>R27/J28</f>
        <v>0.92836894675815518</v>
      </c>
      <c r="Q28" s="63">
        <f>P28*H28</f>
        <v>4603.9765644525105</v>
      </c>
      <c r="R28" s="25">
        <f>Q28+L28+M28+N28+O28</f>
        <v>286256.90168230183</v>
      </c>
      <c r="T28" s="23">
        <f>Z27</f>
        <v>16772.554882150602</v>
      </c>
      <c r="U28" s="24">
        <v>0</v>
      </c>
      <c r="V28" s="24">
        <v>0</v>
      </c>
      <c r="W28" s="24">
        <v>0</v>
      </c>
      <c r="X28" s="5">
        <f t="shared" si="2"/>
        <v>7.1631053241844822E-2</v>
      </c>
      <c r="Y28" s="26">
        <f>X28*H28</f>
        <v>355.23343554748925</v>
      </c>
      <c r="Z28" s="25">
        <f>V28+W28+T28+Y28+U28</f>
        <v>17127.78831769809</v>
      </c>
    </row>
    <row r="29" spans="1:26" x14ac:dyDescent="0.2">
      <c r="A29" s="22">
        <v>40968</v>
      </c>
      <c r="B29" s="23">
        <f t="shared" si="0"/>
        <v>303384.68999999989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5111.57</v>
      </c>
      <c r="I29" s="36">
        <f t="shared" si="1"/>
        <v>1.6848477093554068E-2</v>
      </c>
      <c r="J29" s="25">
        <v>308496.25999999989</v>
      </c>
      <c r="L29" s="23">
        <f>R28</f>
        <v>286256.90168230183</v>
      </c>
      <c r="M29" s="24">
        <v>0</v>
      </c>
      <c r="N29" s="24">
        <v>0</v>
      </c>
      <c r="O29" s="24">
        <v>0</v>
      </c>
      <c r="P29" s="5">
        <f>R28/J29</f>
        <v>0.92791044430263736</v>
      </c>
      <c r="Q29" s="63">
        <f>P29*H29</f>
        <v>4743.0791897840318</v>
      </c>
      <c r="R29" s="25">
        <f>Q29+L29+M29+N29+O29</f>
        <v>290999.98087208584</v>
      </c>
      <c r="T29" s="23">
        <f>Z28</f>
        <v>17127.78831769809</v>
      </c>
      <c r="U29" s="24">
        <v>0</v>
      </c>
      <c r="V29" s="24">
        <v>0</v>
      </c>
      <c r="W29" s="24">
        <v>0</v>
      </c>
      <c r="X29" s="5">
        <f t="shared" si="2"/>
        <v>7.2089555697362639E-2</v>
      </c>
      <c r="Y29" s="26">
        <f>X29*H29</f>
        <v>368.49081021596794</v>
      </c>
      <c r="Z29" s="25">
        <f>V29+W29+T29+Y29+U29</f>
        <v>17496.279127914058</v>
      </c>
    </row>
    <row r="30" spans="1:26" x14ac:dyDescent="0.2">
      <c r="A30" s="22">
        <v>40999</v>
      </c>
      <c r="B30" s="23">
        <f t="shared" si="0"/>
        <v>308496.25999999989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8394.33</v>
      </c>
      <c r="I30" s="36">
        <f t="shared" si="1"/>
        <v>2.7210475744503363E-2</v>
      </c>
      <c r="J30" s="25">
        <v>316890.58999999991</v>
      </c>
      <c r="L30" s="23">
        <f>R29</f>
        <v>290999.98087208584</v>
      </c>
      <c r="M30" s="24">
        <v>0</v>
      </c>
      <c r="N30" s="24">
        <v>0</v>
      </c>
      <c r="O30" s="24">
        <v>0</v>
      </c>
      <c r="P30" s="5">
        <f>R29/J30</f>
        <v>0.91829795536713765</v>
      </c>
      <c r="Q30" s="63">
        <f>P30*H30</f>
        <v>7708.4960756770242</v>
      </c>
      <c r="R30" s="25">
        <f>Q30+L30+M30+N30+O30</f>
        <v>298708.47694776289</v>
      </c>
      <c r="T30" s="23">
        <f>Z29</f>
        <v>17496.279127914058</v>
      </c>
      <c r="U30" s="24">
        <v>0</v>
      </c>
      <c r="V30" s="24">
        <v>0</v>
      </c>
      <c r="W30" s="24">
        <v>0</v>
      </c>
      <c r="X30" s="5">
        <f t="shared" si="2"/>
        <v>8.1702044632862347E-2</v>
      </c>
      <c r="Y30" s="26">
        <f>X30*H30</f>
        <v>685.83392432297535</v>
      </c>
      <c r="Z30" s="25">
        <f>V30+W30+T30+Y30+U30</f>
        <v>18182.113052237033</v>
      </c>
    </row>
    <row r="31" spans="1:26" x14ac:dyDescent="0.2">
      <c r="A31" s="22">
        <v>41029</v>
      </c>
      <c r="B31" s="23">
        <f t="shared" si="0"/>
        <v>316890.58999999991</v>
      </c>
      <c r="C31" s="24">
        <v>25027</v>
      </c>
      <c r="D31" s="24">
        <v>0</v>
      </c>
      <c r="E31" s="24">
        <v>0</v>
      </c>
      <c r="F31" s="24">
        <v>0</v>
      </c>
      <c r="G31" s="24">
        <v>0</v>
      </c>
      <c r="H31" s="24">
        <v>-3198.24</v>
      </c>
      <c r="I31" s="36">
        <f t="shared" si="1"/>
        <v>-9.3538328928909464E-3</v>
      </c>
      <c r="J31" s="25">
        <v>338719.34999999992</v>
      </c>
      <c r="L31" s="23">
        <f>R30</f>
        <v>298708.47694776289</v>
      </c>
      <c r="M31" s="24">
        <v>0</v>
      </c>
      <c r="N31" s="24">
        <v>0</v>
      </c>
      <c r="O31" s="24">
        <v>0</v>
      </c>
      <c r="P31" s="5">
        <f>R30/J31</f>
        <v>0.88187603379542079</v>
      </c>
      <c r="Q31" s="63">
        <f>P31*H31</f>
        <v>-2820.4512063258662</v>
      </c>
      <c r="R31" s="25">
        <f>Q31+L31+M31+N31+O31</f>
        <v>295888.02574143704</v>
      </c>
      <c r="T31" s="23">
        <f>Z30</f>
        <v>18182.113052237033</v>
      </c>
      <c r="U31" s="24">
        <v>25027</v>
      </c>
      <c r="V31" s="24">
        <v>0</v>
      </c>
      <c r="W31" s="24">
        <v>0</v>
      </c>
      <c r="X31" s="5">
        <f t="shared" si="2"/>
        <v>0.11812396620457921</v>
      </c>
      <c r="Y31" s="26">
        <f>X31*H31</f>
        <v>-377.78879367413339</v>
      </c>
      <c r="Z31" s="25">
        <f>V31+W31+T31+Y31+U31</f>
        <v>42831.324258562905</v>
      </c>
    </row>
    <row r="32" spans="1:26" x14ac:dyDescent="0.2">
      <c r="A32" s="22">
        <v>41060</v>
      </c>
      <c r="B32" s="23">
        <f t="shared" si="0"/>
        <v>338719.34999999992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-18136.62</v>
      </c>
      <c r="I32" s="36">
        <f t="shared" si="1"/>
        <v>-5.354468234542846E-2</v>
      </c>
      <c r="J32" s="25">
        <v>320582.72999999992</v>
      </c>
      <c r="L32" s="23">
        <f>R31</f>
        <v>295888.02574143704</v>
      </c>
      <c r="M32" s="24">
        <v>0</v>
      </c>
      <c r="N32" s="24">
        <v>0</v>
      </c>
      <c r="O32" s="24">
        <v>0</v>
      </c>
      <c r="P32" s="5">
        <f>R31/J32</f>
        <v>0.92296932445935909</v>
      </c>
      <c r="Q32" s="63">
        <f>P32*H32</f>
        <v>-16739.543909376102</v>
      </c>
      <c r="R32" s="25">
        <f>Q32+L32+M32+N32+O32</f>
        <v>279148.48183206096</v>
      </c>
      <c r="T32" s="23">
        <f>Z31</f>
        <v>42831.324258562905</v>
      </c>
      <c r="U32" s="24">
        <v>0</v>
      </c>
      <c r="V32" s="24">
        <v>0</v>
      </c>
      <c r="W32" s="24">
        <v>0</v>
      </c>
      <c r="X32" s="5">
        <f t="shared" si="2"/>
        <v>7.7030675540640914E-2</v>
      </c>
      <c r="Y32" s="26">
        <f>X32*H32</f>
        <v>-1397.0760906238988</v>
      </c>
      <c r="Z32" s="25">
        <f>V32+W32+T32+Y32+U32</f>
        <v>41434.248167939004</v>
      </c>
    </row>
    <row r="33" spans="1:26" x14ac:dyDescent="0.2">
      <c r="A33" s="22">
        <v>41090</v>
      </c>
      <c r="B33" s="23">
        <f t="shared" si="0"/>
        <v>320582.72999999992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8892.4</v>
      </c>
      <c r="I33" s="36">
        <f t="shared" si="1"/>
        <v>2.7738237802142372E-2</v>
      </c>
      <c r="J33" s="25">
        <v>329475.12999999989</v>
      </c>
      <c r="L33" s="23">
        <f>R32</f>
        <v>279148.48183206096</v>
      </c>
      <c r="M33" s="24">
        <v>0</v>
      </c>
      <c r="N33" s="24">
        <v>0</v>
      </c>
      <c r="O33" s="24">
        <v>0</v>
      </c>
      <c r="P33" s="5">
        <f>R32/J33</f>
        <v>0.84725205763500588</v>
      </c>
      <c r="Q33" s="63">
        <f>P33*H33</f>
        <v>7534.1041973135261</v>
      </c>
      <c r="R33" s="25">
        <f>Q33+L33+M33+N33+O33</f>
        <v>286682.58602937451</v>
      </c>
      <c r="T33" s="23">
        <f>Z32</f>
        <v>41434.248167939004</v>
      </c>
      <c r="U33" s="24">
        <v>0</v>
      </c>
      <c r="V33" s="24">
        <v>0</v>
      </c>
      <c r="W33" s="24">
        <v>0</v>
      </c>
      <c r="X33" s="5">
        <f t="shared" si="2"/>
        <v>0.15274794236499412</v>
      </c>
      <c r="Y33" s="26">
        <f>X33*H33</f>
        <v>1358.2958026864735</v>
      </c>
      <c r="Z33" s="25">
        <f>V33+W33+T33+Y33+U33</f>
        <v>42792.543970625477</v>
      </c>
    </row>
    <row r="34" spans="1:26" x14ac:dyDescent="0.2">
      <c r="A34" s="22">
        <v>41121</v>
      </c>
      <c r="B34" s="23">
        <f t="shared" si="0"/>
        <v>329475.12999999989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5506.71</v>
      </c>
      <c r="I34" s="36">
        <f t="shared" si="1"/>
        <v>1.6713583207327368E-2</v>
      </c>
      <c r="J34" s="25">
        <v>334981.83999999985</v>
      </c>
      <c r="L34" s="23">
        <f>R33</f>
        <v>286682.58602937451</v>
      </c>
      <c r="M34" s="24">
        <v>0</v>
      </c>
      <c r="N34" s="24">
        <v>0</v>
      </c>
      <c r="O34" s="24">
        <v>0</v>
      </c>
      <c r="P34" s="5">
        <f>R33/J34</f>
        <v>0.85581530637414449</v>
      </c>
      <c r="Q34" s="63">
        <f>P34*H34</f>
        <v>4712.7267057635654</v>
      </c>
      <c r="R34" s="25">
        <f>Q34+L34+M34+N34+O34</f>
        <v>291395.31273513805</v>
      </c>
      <c r="T34" s="23">
        <f>Z33</f>
        <v>42792.543970625477</v>
      </c>
      <c r="U34" s="24">
        <v>0</v>
      </c>
      <c r="V34" s="24">
        <v>0</v>
      </c>
      <c r="W34" s="24">
        <v>0</v>
      </c>
      <c r="X34" s="5">
        <f t="shared" si="2"/>
        <v>0.14418469362585551</v>
      </c>
      <c r="Y34" s="26">
        <f>X34*H34</f>
        <v>793.98329423643474</v>
      </c>
      <c r="Z34" s="25">
        <f>V34+W34+T34+Y34+U34</f>
        <v>43586.527264861914</v>
      </c>
    </row>
    <row r="35" spans="1:26" x14ac:dyDescent="0.2">
      <c r="A35" s="22">
        <v>41152</v>
      </c>
      <c r="B35" s="23">
        <f t="shared" si="0"/>
        <v>334981.83999999985</v>
      </c>
      <c r="C35" s="24">
        <v>0</v>
      </c>
      <c r="D35" s="24">
        <v>-25</v>
      </c>
      <c r="E35" s="24">
        <v>0</v>
      </c>
      <c r="F35" s="24">
        <v>0</v>
      </c>
      <c r="G35" s="24">
        <v>0</v>
      </c>
      <c r="H35" s="24">
        <v>13782.6</v>
      </c>
      <c r="I35" s="36">
        <f t="shared" si="1"/>
        <v>4.1147390810111553E-2</v>
      </c>
      <c r="J35" s="25">
        <v>348739.43999999989</v>
      </c>
      <c r="L35" s="23">
        <f>R34</f>
        <v>291395.31273513805</v>
      </c>
      <c r="M35" s="24">
        <v>0</v>
      </c>
      <c r="N35" s="24">
        <v>0</v>
      </c>
      <c r="O35" s="24">
        <v>0</v>
      </c>
      <c r="P35" s="5">
        <f>R34/J35</f>
        <v>0.83556741599154416</v>
      </c>
      <c r="Q35" s="63">
        <f>P35*H35</f>
        <v>11516.291467645056</v>
      </c>
      <c r="R35" s="25">
        <f>Q35+L35+M35+N35+O35</f>
        <v>302911.60420278308</v>
      </c>
      <c r="T35" s="23">
        <f>Z34</f>
        <v>43586.527264861914</v>
      </c>
      <c r="U35" s="24">
        <v>0</v>
      </c>
      <c r="V35" s="24">
        <v>-25</v>
      </c>
      <c r="W35" s="24">
        <v>0</v>
      </c>
      <c r="X35" s="5">
        <f t="shared" si="2"/>
        <v>0.16443258400845584</v>
      </c>
      <c r="Y35" s="26">
        <f>X35*H35</f>
        <v>2266.3085323549435</v>
      </c>
      <c r="Z35" s="25">
        <f>V35+W35+T35+Y35+U35</f>
        <v>45827.83579721686</v>
      </c>
    </row>
    <row r="36" spans="1:26" x14ac:dyDescent="0.2">
      <c r="A36" s="22">
        <v>41182</v>
      </c>
      <c r="B36" s="23">
        <f t="shared" si="0"/>
        <v>348739.43999999989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7951.8</v>
      </c>
      <c r="I36" s="36">
        <f t="shared" si="1"/>
        <v>2.2801550636199916E-2</v>
      </c>
      <c r="J36" s="25">
        <v>356691.23999999987</v>
      </c>
      <c r="L36" s="23">
        <f>R35</f>
        <v>302911.60420278308</v>
      </c>
      <c r="M36" s="24">
        <v>0</v>
      </c>
      <c r="N36" s="24">
        <v>0</v>
      </c>
      <c r="O36" s="24">
        <v>0</v>
      </c>
      <c r="P36" s="5">
        <f>R35/J36</f>
        <v>0.84922636228123571</v>
      </c>
      <c r="Q36" s="63">
        <f>P36*H36</f>
        <v>6752.8781875879304</v>
      </c>
      <c r="R36" s="25">
        <f>Q36+L36+M36+N36+O36</f>
        <v>309664.48239037103</v>
      </c>
      <c r="T36" s="23">
        <f>Z35</f>
        <v>45827.83579721686</v>
      </c>
      <c r="U36" s="24">
        <v>0</v>
      </c>
      <c r="V36" s="24">
        <v>0</v>
      </c>
      <c r="W36" s="24">
        <v>0</v>
      </c>
      <c r="X36" s="5">
        <f t="shared" si="2"/>
        <v>0.15077363771876429</v>
      </c>
      <c r="Y36" s="26">
        <f>X36*H36</f>
        <v>1198.9218124120698</v>
      </c>
      <c r="Z36" s="25">
        <f>V36+W36+T36+Y36+U36</f>
        <v>47026.757609628927</v>
      </c>
    </row>
    <row r="37" spans="1:26" x14ac:dyDescent="0.2">
      <c r="A37" s="22">
        <v>41213</v>
      </c>
      <c r="B37" s="23">
        <f t="shared" si="0"/>
        <v>356691.23999999987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-14565.31</v>
      </c>
      <c r="I37" s="36">
        <f t="shared" si="1"/>
        <v>-4.0834504374147242E-2</v>
      </c>
      <c r="J37" s="25">
        <v>342125.92999999988</v>
      </c>
      <c r="L37" s="23">
        <f>R36</f>
        <v>309664.48239037103</v>
      </c>
      <c r="M37" s="24">
        <v>0</v>
      </c>
      <c r="N37" s="24">
        <v>0</v>
      </c>
      <c r="O37" s="24">
        <v>0</v>
      </c>
      <c r="P37" s="5">
        <f>R36/J37</f>
        <v>0.90511842347164728</v>
      </c>
      <c r="Q37" s="63">
        <f>P37*H37</f>
        <v>-13183.330424575819</v>
      </c>
      <c r="R37" s="25">
        <f>Q37+L37+M37+N37+O37</f>
        <v>296481.1519657952</v>
      </c>
      <c r="T37" s="23">
        <f>Z36</f>
        <v>47026.757609628927</v>
      </c>
      <c r="U37" s="24">
        <v>0</v>
      </c>
      <c r="V37" s="24">
        <v>0</v>
      </c>
      <c r="W37" s="24">
        <v>0</v>
      </c>
      <c r="X37" s="5">
        <f t="shared" si="2"/>
        <v>9.4881576528352718E-2</v>
      </c>
      <c r="Y37" s="26">
        <f>X37*H37</f>
        <v>-1381.9795754241811</v>
      </c>
      <c r="Z37" s="25">
        <f>V37+W37+T37+Y37+U37</f>
        <v>45644.778034204748</v>
      </c>
    </row>
    <row r="38" spans="1:26" x14ac:dyDescent="0.2">
      <c r="A38" s="22">
        <v>41243</v>
      </c>
      <c r="B38" s="23">
        <f t="shared" si="0"/>
        <v>342125.92999999988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3308.93</v>
      </c>
      <c r="I38" s="36">
        <f t="shared" si="1"/>
        <v>9.6716726498923978E-3</v>
      </c>
      <c r="J38" s="25">
        <v>345434.85999999987</v>
      </c>
      <c r="L38" s="23">
        <f>R37</f>
        <v>296481.1519657952</v>
      </c>
      <c r="M38" s="24">
        <v>0</v>
      </c>
      <c r="N38" s="24">
        <v>0</v>
      </c>
      <c r="O38" s="24">
        <v>0</v>
      </c>
      <c r="P38" s="5">
        <f>R37/J38</f>
        <v>0.85828382221121313</v>
      </c>
      <c r="Q38" s="63">
        <f>P38*H38</f>
        <v>2840.0010878293492</v>
      </c>
      <c r="R38" s="25">
        <f>Q38+L38+M38+N38+O38</f>
        <v>299321.15305362456</v>
      </c>
      <c r="T38" s="23">
        <f>Z37</f>
        <v>45644.778034204748</v>
      </c>
      <c r="U38" s="24">
        <v>0</v>
      </c>
      <c r="V38" s="24">
        <v>0</v>
      </c>
      <c r="W38" s="24">
        <v>0</v>
      </c>
      <c r="X38" s="5">
        <f t="shared" si="2"/>
        <v>0.14171617778878687</v>
      </c>
      <c r="Y38" s="26">
        <f>X38*H38</f>
        <v>468.92891217065051</v>
      </c>
      <c r="Z38" s="25">
        <f>V38+W38+T38+Y38+U38</f>
        <v>46113.706946375401</v>
      </c>
    </row>
    <row r="39" spans="1:26" x14ac:dyDescent="0.2">
      <c r="A39" s="22">
        <v>41274</v>
      </c>
      <c r="B39" s="23">
        <f t="shared" si="0"/>
        <v>345434.85999999987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-3953.83</v>
      </c>
      <c r="I39" s="36">
        <f t="shared" si="1"/>
        <v>-1.1445949606823125E-2</v>
      </c>
      <c r="J39" s="25">
        <v>341481.02999999985</v>
      </c>
      <c r="L39" s="23">
        <f>R38</f>
        <v>299321.15305362456</v>
      </c>
      <c r="M39" s="24">
        <v>0</v>
      </c>
      <c r="N39" s="24">
        <v>0</v>
      </c>
      <c r="O39" s="24">
        <v>0</v>
      </c>
      <c r="P39" s="5">
        <f>R38/J39</f>
        <v>0.87653815807462188</v>
      </c>
      <c r="Q39" s="63">
        <f>P39*H39</f>
        <v>-3465.6828655401823</v>
      </c>
      <c r="R39" s="25">
        <f>Q39+L39+M39+N39+O39</f>
        <v>295855.47018808435</v>
      </c>
      <c r="T39" s="23">
        <f>Z38</f>
        <v>46113.706946375401</v>
      </c>
      <c r="U39" s="24">
        <v>0</v>
      </c>
      <c r="V39" s="24">
        <v>0</v>
      </c>
      <c r="W39" s="24">
        <v>0</v>
      </c>
      <c r="X39" s="5">
        <f t="shared" si="2"/>
        <v>0.12346184192537812</v>
      </c>
      <c r="Y39" s="26">
        <f>X39*H39</f>
        <v>-488.14713445981778</v>
      </c>
      <c r="Z39" s="25">
        <f>V39+W39+T39+Y39+U39</f>
        <v>45625.559811915584</v>
      </c>
    </row>
    <row r="40" spans="1:26" x14ac:dyDescent="0.2">
      <c r="A40" s="22">
        <v>41305</v>
      </c>
      <c r="B40" s="23">
        <f t="shared" si="0"/>
        <v>341481.02999999985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866.18</v>
      </c>
      <c r="I40" s="36">
        <f t="shared" si="1"/>
        <v>2.5365391453809317E-3</v>
      </c>
      <c r="J40" s="25">
        <v>342347.20999999985</v>
      </c>
      <c r="L40" s="23">
        <f>R39</f>
        <v>295855.47018808435</v>
      </c>
      <c r="M40" s="24">
        <v>0</v>
      </c>
      <c r="N40" s="24">
        <v>0</v>
      </c>
      <c r="O40" s="24">
        <v>0</v>
      </c>
      <c r="P40" s="5">
        <f>R39/J40</f>
        <v>0.86419711201409966</v>
      </c>
      <c r="Q40" s="63">
        <f>P40*H40</f>
        <v>748.55025448437277</v>
      </c>
      <c r="R40" s="25">
        <f>Q40+L40+M40+N40+O40</f>
        <v>296604.0204425687</v>
      </c>
      <c r="T40" s="23">
        <f>Z39</f>
        <v>45625.559811915584</v>
      </c>
      <c r="U40" s="24">
        <v>0</v>
      </c>
      <c r="V40" s="24">
        <v>0</v>
      </c>
      <c r="W40" s="24">
        <v>0</v>
      </c>
      <c r="X40" s="5">
        <f t="shared" si="2"/>
        <v>0.13580288798590034</v>
      </c>
      <c r="Y40" s="26">
        <f>X40*H40</f>
        <v>117.62974551562715</v>
      </c>
      <c r="Z40" s="25">
        <f>V40+W40+T40+Y40+U40</f>
        <v>45743.189557431208</v>
      </c>
    </row>
    <row r="41" spans="1:26" x14ac:dyDescent="0.2">
      <c r="A41" s="22">
        <v>41333</v>
      </c>
      <c r="B41" s="23">
        <f t="shared" si="0"/>
        <v>342347.20999999985</v>
      </c>
      <c r="C41" s="24">
        <v>0</v>
      </c>
      <c r="D41" s="24">
        <v>-25</v>
      </c>
      <c r="E41" s="24">
        <v>0</v>
      </c>
      <c r="F41" s="24">
        <v>0</v>
      </c>
      <c r="G41" s="24">
        <v>0</v>
      </c>
      <c r="H41" s="24">
        <v>138.87</v>
      </c>
      <c r="I41" s="36">
        <f t="shared" si="1"/>
        <v>4.0567043546487993E-4</v>
      </c>
      <c r="J41" s="25">
        <v>342461.07999999984</v>
      </c>
      <c r="L41" s="23">
        <f>R40</f>
        <v>296604.0204425687</v>
      </c>
      <c r="M41" s="24">
        <v>0</v>
      </c>
      <c r="N41" s="24">
        <v>0</v>
      </c>
      <c r="O41" s="24">
        <v>0</v>
      </c>
      <c r="P41" s="5">
        <f>R40/J41</f>
        <v>0.86609555877873434</v>
      </c>
      <c r="Q41" s="63">
        <f>P41*H41</f>
        <v>120.27469024760285</v>
      </c>
      <c r="R41" s="25">
        <f>Q41+L41+M41+N41+O41</f>
        <v>296724.2951328163</v>
      </c>
      <c r="T41" s="23">
        <f>Z40</f>
        <v>45743.189557431208</v>
      </c>
      <c r="U41" s="24">
        <v>0</v>
      </c>
      <c r="V41" s="24">
        <v>-25</v>
      </c>
      <c r="W41" s="24">
        <v>0</v>
      </c>
      <c r="X41" s="5">
        <f t="shared" si="2"/>
        <v>0.13390444122126566</v>
      </c>
      <c r="Y41" s="26">
        <f>X41*H41</f>
        <v>18.595309752397164</v>
      </c>
      <c r="Z41" s="25">
        <f>V41+W41+T41+Y41+U41</f>
        <v>45736.784867183604</v>
      </c>
    </row>
    <row r="42" spans="1:26" x14ac:dyDescent="0.2">
      <c r="A42" s="22">
        <v>41364</v>
      </c>
      <c r="B42" s="23">
        <f t="shared" si="0"/>
        <v>342461.07999999984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8935.7099999999991</v>
      </c>
      <c r="I42" s="36">
        <f t="shared" si="1"/>
        <v>2.6092629270456087E-2</v>
      </c>
      <c r="J42" s="25">
        <v>351396.78999999986</v>
      </c>
      <c r="L42" s="23">
        <f>R41</f>
        <v>296724.2951328163</v>
      </c>
      <c r="M42" s="24">
        <v>0</v>
      </c>
      <c r="N42" s="24">
        <v>0</v>
      </c>
      <c r="O42" s="24">
        <v>0</v>
      </c>
      <c r="P42" s="5">
        <f>R41/J42</f>
        <v>0.84441378970142678</v>
      </c>
      <c r="Q42" s="63">
        <f>P42*H42</f>
        <v>7545.4367447729355</v>
      </c>
      <c r="R42" s="25">
        <f>Q42+L42+M42+N42+O42</f>
        <v>304269.73187758925</v>
      </c>
      <c r="T42" s="23">
        <f>Z41</f>
        <v>45736.784867183604</v>
      </c>
      <c r="U42" s="24">
        <v>0</v>
      </c>
      <c r="V42" s="24">
        <v>0</v>
      </c>
      <c r="W42" s="24">
        <v>0</v>
      </c>
      <c r="X42" s="5">
        <f t="shared" si="2"/>
        <v>0.15558621029857322</v>
      </c>
      <c r="Y42" s="26">
        <f>X42*H42</f>
        <v>1390.2732552270636</v>
      </c>
      <c r="Z42" s="25">
        <f>V42+W42+T42+Y42+U42</f>
        <v>47127.058122410665</v>
      </c>
    </row>
    <row r="43" spans="1:26" x14ac:dyDescent="0.2">
      <c r="A43" s="22">
        <v>41394</v>
      </c>
      <c r="B43" s="23">
        <f t="shared" si="0"/>
        <v>351396.78999999986</v>
      </c>
      <c r="C43" s="24">
        <v>25474</v>
      </c>
      <c r="D43" s="24">
        <v>0</v>
      </c>
      <c r="E43" s="24">
        <v>0</v>
      </c>
      <c r="F43" s="24">
        <v>0</v>
      </c>
      <c r="G43" s="24">
        <v>0</v>
      </c>
      <c r="H43" s="24">
        <v>5125.68</v>
      </c>
      <c r="I43" s="36">
        <f>H43/SUM(B43:E43)</f>
        <v>1.360062954202421E-2</v>
      </c>
      <c r="J43" s="25">
        <v>381996.46999999986</v>
      </c>
      <c r="L43" s="23">
        <f>R42</f>
        <v>304269.73187758925</v>
      </c>
      <c r="M43" s="24">
        <v>0</v>
      </c>
      <c r="N43" s="24">
        <v>0</v>
      </c>
      <c r="O43" s="24">
        <v>0</v>
      </c>
      <c r="P43" s="5">
        <f>R42/J43</f>
        <v>0.796524983274294</v>
      </c>
      <c r="Q43" s="63">
        <f>P43*H43</f>
        <v>4082.7321762693837</v>
      </c>
      <c r="R43" s="25">
        <f>Q43+L43+M43+N43+O43</f>
        <v>308352.46405385865</v>
      </c>
      <c r="T43" s="23">
        <f>Z42</f>
        <v>47127.058122410665</v>
      </c>
      <c r="U43" s="24">
        <v>25474</v>
      </c>
      <c r="V43" s="24">
        <v>0</v>
      </c>
      <c r="W43" s="24">
        <v>0</v>
      </c>
      <c r="X43" s="5">
        <f t="shared" si="2"/>
        <v>0.203475016725706</v>
      </c>
      <c r="Y43" s="26">
        <f>X43*H43</f>
        <v>1042.9478237306168</v>
      </c>
      <c r="Z43" s="25">
        <f>V43+W43+T43+Y43+U43</f>
        <v>73644.005946141289</v>
      </c>
    </row>
    <row r="44" spans="1:26" x14ac:dyDescent="0.2">
      <c r="A44" s="22">
        <v>41425</v>
      </c>
      <c r="B44" s="23">
        <f t="shared" si="0"/>
        <v>381996.46999999986</v>
      </c>
      <c r="C44" s="24">
        <v>0</v>
      </c>
      <c r="D44" s="24">
        <v>-25</v>
      </c>
      <c r="E44" s="24">
        <v>0</v>
      </c>
      <c r="F44" s="24">
        <v>0</v>
      </c>
      <c r="G44" s="24">
        <v>0</v>
      </c>
      <c r="H44" s="24">
        <v>4333.6000000000004</v>
      </c>
      <c r="I44" s="36">
        <f t="shared" si="1"/>
        <v>1.1345349955063403E-2</v>
      </c>
      <c r="J44" s="25">
        <v>386305.06999999983</v>
      </c>
      <c r="L44" s="23">
        <f>R43</f>
        <v>308352.46405385865</v>
      </c>
      <c r="M44" s="24">
        <v>0</v>
      </c>
      <c r="N44" s="24">
        <v>0</v>
      </c>
      <c r="O44" s="24">
        <v>0</v>
      </c>
      <c r="P44" s="5">
        <f>R43/J44</f>
        <v>0.7982097259398091</v>
      </c>
      <c r="Q44" s="63">
        <f>P44*H44</f>
        <v>3459.1216683327571</v>
      </c>
      <c r="R44" s="25">
        <f>Q44+L44+M44+N44+O44</f>
        <v>311811.58572219143</v>
      </c>
      <c r="T44" s="23">
        <f>Z43</f>
        <v>73644.005946141289</v>
      </c>
      <c r="U44" s="24">
        <v>0</v>
      </c>
      <c r="V44" s="26">
        <f>-25</f>
        <v>-25</v>
      </c>
      <c r="W44" s="24">
        <v>0</v>
      </c>
      <c r="X44" s="5">
        <f t="shared" si="2"/>
        <v>0.2017902740601909</v>
      </c>
      <c r="Y44" s="26">
        <f>X44*H44</f>
        <v>874.47833166724331</v>
      </c>
      <c r="Z44" s="25">
        <f>V44+W44+T44+Y44+U44</f>
        <v>74493.484277808529</v>
      </c>
    </row>
    <row r="45" spans="1:26" x14ac:dyDescent="0.2">
      <c r="A45" s="22">
        <v>41455</v>
      </c>
      <c r="B45" s="23">
        <f t="shared" si="0"/>
        <v>386305.06999999983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-13899.22</v>
      </c>
      <c r="I45" s="36">
        <f t="shared" si="1"/>
        <v>-3.5979905725803715E-2</v>
      </c>
      <c r="J45" s="25">
        <v>372405.84999999986</v>
      </c>
      <c r="L45" s="23">
        <f>R44</f>
        <v>311811.58572219143</v>
      </c>
      <c r="M45" s="24">
        <v>0</v>
      </c>
      <c r="N45" s="24">
        <v>0</v>
      </c>
      <c r="O45" s="24">
        <v>0</v>
      </c>
      <c r="P45" s="5">
        <f>R44/J45</f>
        <v>0.83728970885444343</v>
      </c>
      <c r="Q45" s="63">
        <f>P45*H45</f>
        <v>-11637.673867103857</v>
      </c>
      <c r="R45" s="25">
        <f>Q45+L45+M45+N45+O45</f>
        <v>300173.91185508756</v>
      </c>
      <c r="T45" s="23">
        <f>Z44</f>
        <v>74493.484277808529</v>
      </c>
      <c r="U45" s="24">
        <v>0</v>
      </c>
      <c r="V45" s="24">
        <v>0</v>
      </c>
      <c r="W45" s="24">
        <v>0</v>
      </c>
      <c r="X45" s="5">
        <f t="shared" si="2"/>
        <v>0.16271029114555657</v>
      </c>
      <c r="Y45" s="26">
        <f>X45*H45</f>
        <v>-2261.5461328961428</v>
      </c>
      <c r="Z45" s="25">
        <f>V45+W45+T45+Y45+U45</f>
        <v>72231.93814491239</v>
      </c>
    </row>
    <row r="46" spans="1:26" x14ac:dyDescent="0.2">
      <c r="A46" s="22">
        <v>41486</v>
      </c>
      <c r="B46" s="23">
        <f t="shared" si="0"/>
        <v>372405.84999999986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22570.73</v>
      </c>
      <c r="I46" s="36">
        <f t="shared" si="1"/>
        <v>6.0607882502382839E-2</v>
      </c>
      <c r="J46" s="25">
        <v>394976.57999999984</v>
      </c>
      <c r="L46" s="23">
        <f>R45</f>
        <v>300173.91185508756</v>
      </c>
      <c r="M46" s="24">
        <v>0</v>
      </c>
      <c r="N46" s="24">
        <v>0</v>
      </c>
      <c r="O46" s="24">
        <v>0</v>
      </c>
      <c r="P46" s="5">
        <f>R45/J46</f>
        <v>0.75997901408505708</v>
      </c>
      <c r="Q46" s="63">
        <f>P46*H46</f>
        <v>17153.281132580021</v>
      </c>
      <c r="R46" s="25">
        <f>Q46+L46+M46+N46+O46</f>
        <v>317327.19298766757</v>
      </c>
      <c r="T46" s="23">
        <f>Z45</f>
        <v>72231.93814491239</v>
      </c>
      <c r="U46" s="24">
        <v>0</v>
      </c>
      <c r="V46" s="24">
        <v>0</v>
      </c>
      <c r="W46" s="24">
        <v>0</v>
      </c>
      <c r="X46" s="5">
        <f t="shared" si="2"/>
        <v>0.24002098591494292</v>
      </c>
      <c r="Y46" s="26">
        <f>X46*H46</f>
        <v>5417.4488674199793</v>
      </c>
      <c r="Z46" s="25">
        <f>V46+W46+T46+Y46+U46</f>
        <v>77649.387012332372</v>
      </c>
    </row>
    <row r="47" spans="1:26" x14ac:dyDescent="0.2">
      <c r="A47" s="22">
        <v>41517</v>
      </c>
      <c r="B47" s="23">
        <f t="shared" si="0"/>
        <v>394976.57999999984</v>
      </c>
      <c r="C47" s="24">
        <v>0</v>
      </c>
      <c r="D47" s="24">
        <v>-25</v>
      </c>
      <c r="E47" s="24">
        <v>0</v>
      </c>
      <c r="F47" s="24">
        <v>0</v>
      </c>
      <c r="G47" s="24">
        <v>0</v>
      </c>
      <c r="H47" s="24">
        <v>356.83</v>
      </c>
      <c r="I47" s="36">
        <f t="shared" si="1"/>
        <v>9.0347783897965449E-4</v>
      </c>
      <c r="J47" s="25">
        <v>395308.40999999986</v>
      </c>
      <c r="L47" s="23">
        <f>R46</f>
        <v>317327.19298766757</v>
      </c>
      <c r="M47" s="24">
        <v>0</v>
      </c>
      <c r="N47" s="24">
        <v>0</v>
      </c>
      <c r="O47" s="24">
        <v>0</v>
      </c>
      <c r="P47" s="5">
        <f>R46/J47</f>
        <v>0.80273322034223271</v>
      </c>
      <c r="Q47" s="63">
        <f>P47*H47</f>
        <v>286.43929501471888</v>
      </c>
      <c r="R47" s="25">
        <f>Q47+L47+M47+N47+O47</f>
        <v>317613.63228268229</v>
      </c>
      <c r="T47" s="23">
        <f>Z46</f>
        <v>77649.387012332372</v>
      </c>
      <c r="U47" s="24">
        <v>0</v>
      </c>
      <c r="V47" s="24">
        <v>-25</v>
      </c>
      <c r="W47" s="24">
        <v>0</v>
      </c>
      <c r="X47" s="5">
        <f t="shared" si="2"/>
        <v>0.19726677965776729</v>
      </c>
      <c r="Y47" s="26">
        <f>X47*H47</f>
        <v>70.390704985281104</v>
      </c>
      <c r="Z47" s="25">
        <f>V47+W47+T47+Y47+U47</f>
        <v>77694.777717317658</v>
      </c>
    </row>
    <row r="48" spans="1:26" x14ac:dyDescent="0.2">
      <c r="A48" s="22">
        <v>41547</v>
      </c>
      <c r="B48" s="23">
        <f t="shared" si="0"/>
        <v>395308.40999999986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13918.93</v>
      </c>
      <c r="I48" s="36">
        <f t="shared" si="1"/>
        <v>3.5210305796428677E-2</v>
      </c>
      <c r="J48" s="25">
        <v>409227.33999999985</v>
      </c>
      <c r="L48" s="23">
        <f>R47</f>
        <v>317613.63228268229</v>
      </c>
      <c r="M48" s="24">
        <v>0</v>
      </c>
      <c r="N48" s="24">
        <v>0</v>
      </c>
      <c r="O48" s="24">
        <v>0</v>
      </c>
      <c r="P48" s="5">
        <f>R47/J48</f>
        <v>0.77613004126919383</v>
      </c>
      <c r="Q48" s="63">
        <f>P48*H48</f>
        <v>10802.899715323021</v>
      </c>
      <c r="R48" s="25">
        <f>Q48+L48+M48+N48+O48</f>
        <v>328416.53199800529</v>
      </c>
      <c r="T48" s="23">
        <f>Z47</f>
        <v>77694.777717317658</v>
      </c>
      <c r="U48" s="24">
        <v>0</v>
      </c>
      <c r="V48" s="24">
        <v>0</v>
      </c>
      <c r="W48" s="24">
        <v>0</v>
      </c>
      <c r="X48" s="5">
        <f t="shared" si="2"/>
        <v>0.22386995873080617</v>
      </c>
      <c r="Y48" s="26">
        <f>X48*H48</f>
        <v>3116.03028467698</v>
      </c>
      <c r="Z48" s="25">
        <f>V48+W48+T48+Y48+U48</f>
        <v>80810.808001994636</v>
      </c>
    </row>
    <row r="49" spans="1:26" x14ac:dyDescent="0.2">
      <c r="A49" s="22">
        <v>41578</v>
      </c>
      <c r="B49" s="23">
        <f t="shared" si="0"/>
        <v>409227.33999999985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19288.96</v>
      </c>
      <c r="I49" s="36">
        <f t="shared" si="1"/>
        <v>4.7135071669453965E-2</v>
      </c>
      <c r="J49" s="25">
        <v>428516.29999999987</v>
      </c>
      <c r="L49" s="23">
        <f>R48</f>
        <v>328416.53199800529</v>
      </c>
      <c r="M49" s="24">
        <v>0</v>
      </c>
      <c r="N49" s="24">
        <v>0</v>
      </c>
      <c r="O49" s="24">
        <v>0</v>
      </c>
      <c r="P49" s="5">
        <f>R48/J49</f>
        <v>0.76640382640754945</v>
      </c>
      <c r="Q49" s="63">
        <f>P49*H49</f>
        <v>14783.132751422165</v>
      </c>
      <c r="R49" s="25">
        <f>Q49+L49+M49+N49+O49</f>
        <v>343199.66474942747</v>
      </c>
      <c r="T49" s="23">
        <f>Z48</f>
        <v>80810.808001994636</v>
      </c>
      <c r="U49" s="24">
        <v>0</v>
      </c>
      <c r="V49" s="24">
        <v>0</v>
      </c>
      <c r="W49" s="24">
        <v>0</v>
      </c>
      <c r="X49" s="5">
        <f t="shared" si="2"/>
        <v>0.23359617359245055</v>
      </c>
      <c r="Y49" s="26">
        <f>X49*H49</f>
        <v>4505.8272485778343</v>
      </c>
      <c r="Z49" s="25">
        <f>V49+W49+T49+Y49+U49</f>
        <v>85316.635250572464</v>
      </c>
    </row>
    <row r="50" spans="1:26" x14ac:dyDescent="0.2">
      <c r="A50" s="22">
        <v>41608</v>
      </c>
      <c r="B50" s="23">
        <f t="shared" si="0"/>
        <v>428516.29999999987</v>
      </c>
      <c r="C50" s="24">
        <v>0</v>
      </c>
      <c r="D50" s="24">
        <v>-25</v>
      </c>
      <c r="E50" s="24">
        <v>0</v>
      </c>
      <c r="F50" s="24">
        <v>0</v>
      </c>
      <c r="G50" s="24">
        <v>0</v>
      </c>
      <c r="H50" s="24">
        <v>13340.6</v>
      </c>
      <c r="I50" s="36">
        <f t="shared" si="1"/>
        <v>3.1133887665863939E-2</v>
      </c>
      <c r="J50" s="25">
        <v>441831.89999999985</v>
      </c>
      <c r="L50" s="23">
        <f>R49</f>
        <v>343199.66474942747</v>
      </c>
      <c r="M50" s="24">
        <v>0</v>
      </c>
      <c r="N50" s="24">
        <v>0</v>
      </c>
      <c r="O50" s="24">
        <v>0</v>
      </c>
      <c r="P50" s="5">
        <f>R49/J50</f>
        <v>0.77676524657777668</v>
      </c>
      <c r="Q50" s="63">
        <f>P50*H50</f>
        <v>10362.514448495487</v>
      </c>
      <c r="R50" s="25">
        <f>Q50+L50+M50+N50+O50</f>
        <v>353562.17919792293</v>
      </c>
      <c r="T50" s="23">
        <f>Z49</f>
        <v>85316.635250572464</v>
      </c>
      <c r="U50" s="24">
        <v>0</v>
      </c>
      <c r="V50" s="24">
        <v>-25</v>
      </c>
      <c r="W50" s="24">
        <v>0</v>
      </c>
      <c r="X50" s="5">
        <f t="shared" si="2"/>
        <v>0.22323475342222332</v>
      </c>
      <c r="Y50" s="26">
        <f>X50*H50</f>
        <v>2978.0855515045123</v>
      </c>
      <c r="Z50" s="25">
        <f>V50+W50+T50+Y50+U50</f>
        <v>88269.720802076976</v>
      </c>
    </row>
    <row r="51" spans="1:26" x14ac:dyDescent="0.2">
      <c r="A51" s="22">
        <v>41639</v>
      </c>
      <c r="B51" s="23">
        <f t="shared" si="0"/>
        <v>441831.89999999985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9695.4500000000007</v>
      </c>
      <c r="I51" s="36">
        <f t="shared" si="1"/>
        <v>2.1943752816399188E-2</v>
      </c>
      <c r="J51" s="25">
        <v>451527.34999999986</v>
      </c>
      <c r="L51" s="23">
        <f>R50</f>
        <v>353562.17919792293</v>
      </c>
      <c r="M51" s="24">
        <v>0</v>
      </c>
      <c r="N51" s="24">
        <v>0</v>
      </c>
      <c r="O51" s="24">
        <v>0</v>
      </c>
      <c r="P51" s="5">
        <f>R50/J51</f>
        <v>0.78303602029405983</v>
      </c>
      <c r="Q51" s="63">
        <f>P51*H51</f>
        <v>7591.8865829600427</v>
      </c>
      <c r="R51" s="25">
        <f>Q51+L51+M51+N51+O51</f>
        <v>361154.06578088296</v>
      </c>
      <c r="T51" s="23">
        <f>Z50</f>
        <v>88269.720802076976</v>
      </c>
      <c r="U51" s="24">
        <v>0</v>
      </c>
      <c r="V51" s="24">
        <v>0</v>
      </c>
      <c r="W51" s="24">
        <v>0</v>
      </c>
      <c r="X51" s="5">
        <f t="shared" si="2"/>
        <v>0.21696397970594017</v>
      </c>
      <c r="Y51" s="26">
        <f>X51*H51</f>
        <v>2103.5634170399576</v>
      </c>
      <c r="Z51" s="25">
        <f>V51+W51+T51+Y51+U51</f>
        <v>90373.284219116933</v>
      </c>
    </row>
    <row r="52" spans="1:26" x14ac:dyDescent="0.2">
      <c r="A52" s="22">
        <v>41670</v>
      </c>
      <c r="B52" s="23">
        <f t="shared" si="0"/>
        <v>451527.34999999986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-16221.97</v>
      </c>
      <c r="I52" s="36">
        <f t="shared" si="1"/>
        <v>-3.5926882391509624E-2</v>
      </c>
      <c r="J52" s="25">
        <v>435305.37999999983</v>
      </c>
      <c r="L52" s="23">
        <f>R51</f>
        <v>361154.06578088296</v>
      </c>
      <c r="M52" s="24">
        <v>0</v>
      </c>
      <c r="N52" s="24">
        <v>0</v>
      </c>
      <c r="O52" s="24">
        <v>0</v>
      </c>
      <c r="P52" s="5">
        <f>R51/J52</f>
        <v>0.82965679353855704</v>
      </c>
      <c r="Q52" s="63">
        <f>P52*H52</f>
        <v>-13458.667615078666</v>
      </c>
      <c r="R52" s="25">
        <f>Q52+L52+M52+N52+O52</f>
        <v>347695.39816580428</v>
      </c>
      <c r="T52" s="23">
        <f>Z51</f>
        <v>90373.284219116933</v>
      </c>
      <c r="U52" s="24">
        <v>0</v>
      </c>
      <c r="V52" s="24">
        <v>0</v>
      </c>
      <c r="W52" s="24">
        <v>0</v>
      </c>
      <c r="X52" s="5">
        <f t="shared" si="2"/>
        <v>0.17034320646144296</v>
      </c>
      <c r="Y52" s="26">
        <f>X52*H52</f>
        <v>-2763.3023849213337</v>
      </c>
      <c r="Z52" s="25">
        <f>V52+W52+T52+Y52+U52</f>
        <v>87609.981834195598</v>
      </c>
    </row>
    <row r="53" spans="1:26" x14ac:dyDescent="0.2">
      <c r="A53" s="22">
        <v>41698</v>
      </c>
      <c r="B53" s="23">
        <f t="shared" si="0"/>
        <v>435305.37999999983</v>
      </c>
      <c r="C53" s="24">
        <v>0</v>
      </c>
      <c r="D53" s="24">
        <v>-25</v>
      </c>
      <c r="E53" s="24">
        <v>0</v>
      </c>
      <c r="F53" s="24">
        <v>0</v>
      </c>
      <c r="G53" s="24">
        <v>0</v>
      </c>
      <c r="H53" s="24">
        <v>22710.63</v>
      </c>
      <c r="I53" s="36">
        <f t="shared" si="1"/>
        <v>5.2174715524738353E-2</v>
      </c>
      <c r="J53" s="25">
        <v>457991.00999999983</v>
      </c>
      <c r="L53" s="23">
        <f>R52</f>
        <v>347695.39816580428</v>
      </c>
      <c r="M53" s="24">
        <v>0</v>
      </c>
      <c r="N53" s="24">
        <v>0</v>
      </c>
      <c r="O53" s="24">
        <v>0</v>
      </c>
      <c r="P53" s="5">
        <f>R52/J53</f>
        <v>0.7591751597172276</v>
      </c>
      <c r="Q53" s="63">
        <f>P53*H53</f>
        <v>17241.34615752886</v>
      </c>
      <c r="R53" s="25">
        <f>Q53+L53+M53+N53+O53</f>
        <v>364936.74432333314</v>
      </c>
      <c r="T53" s="23">
        <f>Z52</f>
        <v>87609.981834195598</v>
      </c>
      <c r="U53" s="24">
        <v>0</v>
      </c>
      <c r="V53" s="24">
        <v>-25</v>
      </c>
      <c r="W53" s="24">
        <v>0</v>
      </c>
      <c r="X53" s="5">
        <f t="shared" si="2"/>
        <v>0.2408248402827724</v>
      </c>
      <c r="Y53" s="26">
        <f>X53*H53</f>
        <v>5469.2838424711399</v>
      </c>
      <c r="Z53" s="25">
        <f>V53+W53+T53+Y53+U53</f>
        <v>93054.265676666735</v>
      </c>
    </row>
    <row r="54" spans="1:26" x14ac:dyDescent="0.2">
      <c r="A54" s="22">
        <v>41729</v>
      </c>
      <c r="B54" s="23">
        <f t="shared" si="0"/>
        <v>457991.00999999983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-5619.58</v>
      </c>
      <c r="I54" s="36">
        <f t="shared" si="1"/>
        <v>-1.2270066174443036E-2</v>
      </c>
      <c r="J54" s="25">
        <v>452371.42999999988</v>
      </c>
      <c r="L54" s="23">
        <f>R53</f>
        <v>364936.74432333314</v>
      </c>
      <c r="M54" s="24">
        <v>0</v>
      </c>
      <c r="N54" s="24">
        <v>0</v>
      </c>
      <c r="O54" s="24">
        <v>0</v>
      </c>
      <c r="P54" s="5">
        <f>R53/J54</f>
        <v>0.80671925794105348</v>
      </c>
      <c r="Q54" s="63">
        <f>P54*H54</f>
        <v>-4533.4234075403856</v>
      </c>
      <c r="R54" s="25">
        <f>Q54+L54+M54+N54+O54</f>
        <v>360403.32091579278</v>
      </c>
      <c r="T54" s="23">
        <f>Z53</f>
        <v>93054.265676666735</v>
      </c>
      <c r="U54" s="24">
        <v>0</v>
      </c>
      <c r="V54" s="24">
        <v>0</v>
      </c>
      <c r="W54" s="24">
        <v>0</v>
      </c>
      <c r="X54" s="5">
        <f t="shared" si="2"/>
        <v>0.19328074205894652</v>
      </c>
      <c r="Y54" s="26">
        <f>X54*H54</f>
        <v>-1086.1565924596146</v>
      </c>
      <c r="Z54" s="25">
        <f>V54+W54+T54+Y54+U54</f>
        <v>91968.109084207113</v>
      </c>
    </row>
    <row r="55" spans="1:26" x14ac:dyDescent="0.2">
      <c r="A55" s="22">
        <v>41759</v>
      </c>
      <c r="B55" s="23">
        <f t="shared" si="0"/>
        <v>452371.42999999988</v>
      </c>
      <c r="C55" s="24">
        <v>25904</v>
      </c>
      <c r="D55" s="24">
        <v>0</v>
      </c>
      <c r="E55" s="24">
        <v>0</v>
      </c>
      <c r="F55" s="24">
        <v>0</v>
      </c>
      <c r="G55" s="24">
        <v>0</v>
      </c>
      <c r="H55" s="24">
        <v>953</v>
      </c>
      <c r="I55" s="36">
        <f t="shared" si="1"/>
        <v>1.9925757005748762E-3</v>
      </c>
      <c r="J55" s="25">
        <v>479228.42999999988</v>
      </c>
      <c r="L55" s="23">
        <f>R54</f>
        <v>360403.32091579278</v>
      </c>
      <c r="M55" s="24">
        <v>0</v>
      </c>
      <c r="N55" s="24">
        <v>0</v>
      </c>
      <c r="O55" s="24">
        <v>0</v>
      </c>
      <c r="P55" s="5">
        <f>R54/J55</f>
        <v>0.75204912387145495</v>
      </c>
      <c r="Q55" s="63">
        <f>P55*H55</f>
        <v>716.70281504949662</v>
      </c>
      <c r="R55" s="25">
        <f>Q55+L55+M55+N55+O55</f>
        <v>361120.02373084228</v>
      </c>
      <c r="T55" s="23">
        <f>Z54</f>
        <v>91968.109084207113</v>
      </c>
      <c r="U55" s="24">
        <v>25904</v>
      </c>
      <c r="V55" s="24">
        <v>0</v>
      </c>
      <c r="W55" s="24">
        <v>0</v>
      </c>
      <c r="X55" s="5">
        <f t="shared" si="2"/>
        <v>0.24795087612854505</v>
      </c>
      <c r="Y55" s="26">
        <f>X55*H55</f>
        <v>236.29718495050344</v>
      </c>
      <c r="Z55" s="25">
        <f>V55+W55+T55+Y55+U55</f>
        <v>118108.40626915761</v>
      </c>
    </row>
    <row r="56" spans="1:26" x14ac:dyDescent="0.2">
      <c r="A56" s="22">
        <v>41790</v>
      </c>
      <c r="B56" s="23">
        <f t="shared" si="0"/>
        <v>479228.42999999988</v>
      </c>
      <c r="C56" s="24">
        <v>0</v>
      </c>
      <c r="D56" s="24">
        <v>-25</v>
      </c>
      <c r="E56" s="24">
        <v>0</v>
      </c>
      <c r="F56" s="24">
        <v>0</v>
      </c>
      <c r="G56" s="24">
        <v>0</v>
      </c>
      <c r="H56" s="24">
        <v>16420.95</v>
      </c>
      <c r="I56" s="36">
        <f t="shared" si="1"/>
        <v>3.42671795984432E-2</v>
      </c>
      <c r="J56" s="25">
        <v>495624.37999999989</v>
      </c>
      <c r="L56" s="23">
        <f>R55</f>
        <v>361120.02373084228</v>
      </c>
      <c r="M56" s="24">
        <v>0</v>
      </c>
      <c r="N56" s="24">
        <v>0</v>
      </c>
      <c r="O56" s="24">
        <v>0</v>
      </c>
      <c r="P56" s="5">
        <f>R55/J56</f>
        <v>0.72861634395556241</v>
      </c>
      <c r="Q56" s="63">
        <f>P56*H56</f>
        <v>11964.572553277094</v>
      </c>
      <c r="R56" s="25">
        <f>Q56+L56+M56+N56+O56</f>
        <v>373084.59628411935</v>
      </c>
      <c r="T56" s="23">
        <f>Z55</f>
        <v>118108.40626915761</v>
      </c>
      <c r="U56" s="24">
        <v>0</v>
      </c>
      <c r="V56" s="24">
        <v>-25</v>
      </c>
      <c r="W56" s="24">
        <v>0</v>
      </c>
      <c r="X56" s="5">
        <f t="shared" si="2"/>
        <v>0.27138365604443759</v>
      </c>
      <c r="Y56" s="26">
        <f>X56*H56</f>
        <v>4456.3774467229077</v>
      </c>
      <c r="Z56" s="25">
        <f>V56+W56+T56+Y56+U56</f>
        <v>122539.78371588052</v>
      </c>
    </row>
    <row r="57" spans="1:26" x14ac:dyDescent="0.2">
      <c r="A57" s="22">
        <v>41820</v>
      </c>
      <c r="B57" s="23">
        <f t="shared" si="0"/>
        <v>495624.37999999989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15927.09</v>
      </c>
      <c r="I57" s="36">
        <f t="shared" si="1"/>
        <v>3.2135404638488532E-2</v>
      </c>
      <c r="J57" s="25">
        <v>511551.46999999986</v>
      </c>
      <c r="L57" s="23">
        <f>R56</f>
        <v>373084.59628411935</v>
      </c>
      <c r="M57" s="24">
        <v>0</v>
      </c>
      <c r="N57" s="24">
        <v>0</v>
      </c>
      <c r="O57" s="24">
        <v>0</v>
      </c>
      <c r="P57" s="5">
        <f>R56/J57</f>
        <v>0.72931976186896597</v>
      </c>
      <c r="Q57" s="63">
        <f>P57*H57</f>
        <v>11615.941486065589</v>
      </c>
      <c r="R57" s="25">
        <f>Q57+L57+M57+N57+O57</f>
        <v>384700.53777018492</v>
      </c>
      <c r="T57" s="23">
        <f>Z56</f>
        <v>122539.78371588052</v>
      </c>
      <c r="U57" s="24">
        <v>0</v>
      </c>
      <c r="V57" s="24">
        <v>0</v>
      </c>
      <c r="W57" s="24">
        <v>0</v>
      </c>
      <c r="X57" s="5">
        <f t="shared" si="2"/>
        <v>0.27068023813103403</v>
      </c>
      <c r="Y57" s="26">
        <f>X57*H57</f>
        <v>4311.1485139344113</v>
      </c>
      <c r="Z57" s="25">
        <f>V57+W57+T57+Y57+U57</f>
        <v>126850.93222981493</v>
      </c>
    </row>
    <row r="58" spans="1:26" x14ac:dyDescent="0.2">
      <c r="A58" s="22">
        <v>41851</v>
      </c>
      <c r="B58" s="23">
        <f t="shared" si="0"/>
        <v>511551.46999999986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-5139.2700000000004</v>
      </c>
      <c r="I58" s="36">
        <f t="shared" si="1"/>
        <v>-1.0046437751415321E-2</v>
      </c>
      <c r="J58" s="25">
        <v>506412.1999999999</v>
      </c>
      <c r="L58" s="23">
        <f>R57</f>
        <v>384700.53777018492</v>
      </c>
      <c r="M58" s="24">
        <v>0</v>
      </c>
      <c r="N58" s="24">
        <v>0</v>
      </c>
      <c r="O58" s="24">
        <v>0</v>
      </c>
      <c r="P58" s="5">
        <f>R57/J58</f>
        <v>0.75965890586795692</v>
      </c>
      <c r="Q58" s="63">
        <f>P58*H58</f>
        <v>-3904.0922251600155</v>
      </c>
      <c r="R58" s="25">
        <f>Q58+L58+M58+N58+O58</f>
        <v>380796.44554502488</v>
      </c>
      <c r="T58" s="23">
        <f>Z57</f>
        <v>126850.93222981493</v>
      </c>
      <c r="U58" s="24">
        <v>0</v>
      </c>
      <c r="V58" s="24">
        <v>0</v>
      </c>
      <c r="W58" s="24">
        <v>0</v>
      </c>
      <c r="X58" s="5">
        <f t="shared" si="2"/>
        <v>0.24034109413204308</v>
      </c>
      <c r="Y58" s="26">
        <f>X58*H58</f>
        <v>-1235.1777748399852</v>
      </c>
      <c r="Z58" s="25">
        <f>V58+W58+T58+Y58+U58</f>
        <v>125615.75445497494</v>
      </c>
    </row>
    <row r="59" spans="1:26" x14ac:dyDescent="0.2">
      <c r="A59" s="22">
        <v>41882</v>
      </c>
      <c r="B59" s="23">
        <f t="shared" si="0"/>
        <v>506412.1999999999</v>
      </c>
      <c r="C59" s="24">
        <v>0</v>
      </c>
      <c r="D59" s="24">
        <v>-25</v>
      </c>
      <c r="E59" s="24">
        <v>0</v>
      </c>
      <c r="F59" s="24">
        <v>0</v>
      </c>
      <c r="G59" s="24">
        <v>0</v>
      </c>
      <c r="H59" s="24">
        <v>23250.47</v>
      </c>
      <c r="I59" s="36">
        <f t="shared" si="1"/>
        <v>4.591441094877597E-2</v>
      </c>
      <c r="J59" s="25">
        <v>529637.66999999993</v>
      </c>
      <c r="L59" s="23">
        <f>R58</f>
        <v>380796.44554502488</v>
      </c>
      <c r="M59" s="24">
        <v>0</v>
      </c>
      <c r="N59" s="24">
        <v>0</v>
      </c>
      <c r="O59" s="24">
        <v>0</v>
      </c>
      <c r="P59" s="5">
        <f>R58/J59</f>
        <v>0.71897538093358226</v>
      </c>
      <c r="Q59" s="63">
        <f>P59*H59</f>
        <v>16716.515525134826</v>
      </c>
      <c r="R59" s="25">
        <f>Q59+L59+M59+N59+O59</f>
        <v>397512.96107015968</v>
      </c>
      <c r="T59" s="23">
        <f>Z58</f>
        <v>125615.75445497494</v>
      </c>
      <c r="U59" s="24">
        <v>0</v>
      </c>
      <c r="V59" s="24">
        <v>-25</v>
      </c>
      <c r="W59" s="24">
        <v>0</v>
      </c>
      <c r="X59" s="5">
        <f t="shared" si="2"/>
        <v>0.28102461906641774</v>
      </c>
      <c r="Y59" s="26">
        <f>X59*H59</f>
        <v>6533.9544748651742</v>
      </c>
      <c r="Z59" s="25">
        <f>V59+W59+T59+Y59+U59</f>
        <v>132124.70892984013</v>
      </c>
    </row>
    <row r="60" spans="1:26" x14ac:dyDescent="0.2">
      <c r="A60" s="22">
        <v>41912</v>
      </c>
      <c r="B60" s="23">
        <f t="shared" si="0"/>
        <v>529637.66999999993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-8451.14</v>
      </c>
      <c r="I60" s="36">
        <f t="shared" si="1"/>
        <v>-1.5956455665247529E-2</v>
      </c>
      <c r="J60" s="25">
        <v>521186.52999999991</v>
      </c>
      <c r="L60" s="23">
        <f>R59</f>
        <v>397512.96107015968</v>
      </c>
      <c r="M60" s="24">
        <v>0</v>
      </c>
      <c r="N60" s="24">
        <v>0</v>
      </c>
      <c r="O60" s="24">
        <v>0</v>
      </c>
      <c r="P60" s="5">
        <f>R59/J60</f>
        <v>0.7627076645095946</v>
      </c>
      <c r="Q60" s="63">
        <f>P60*H60</f>
        <v>-6445.7492518436147</v>
      </c>
      <c r="R60" s="25">
        <f>Q60+L60+M60+N60+O60</f>
        <v>391067.21181831608</v>
      </c>
      <c r="T60" s="23">
        <f>Z59</f>
        <v>132124.70892984013</v>
      </c>
      <c r="U60" s="24">
        <v>0</v>
      </c>
      <c r="V60" s="24">
        <v>0</v>
      </c>
      <c r="W60" s="24">
        <v>0</v>
      </c>
      <c r="X60" s="5">
        <f t="shared" si="2"/>
        <v>0.2372923354904054</v>
      </c>
      <c r="Y60" s="26">
        <f>X60*H60</f>
        <v>-2005.3907481563847</v>
      </c>
      <c r="Z60" s="25">
        <f>V60+W60+T60+Y60+U60</f>
        <v>130119.31818168375</v>
      </c>
    </row>
    <row r="61" spans="1:26" x14ac:dyDescent="0.2">
      <c r="A61" s="22">
        <v>41943</v>
      </c>
      <c r="B61" s="23">
        <f t="shared" si="0"/>
        <v>521186.52999999991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14940.64</v>
      </c>
      <c r="I61" s="36">
        <f t="shared" si="1"/>
        <v>2.8666588908197611E-2</v>
      </c>
      <c r="J61" s="25">
        <v>536127.16999999993</v>
      </c>
      <c r="L61" s="23">
        <f>R60</f>
        <v>391067.21181831608</v>
      </c>
      <c r="M61" s="24">
        <v>0</v>
      </c>
      <c r="N61" s="24">
        <v>0</v>
      </c>
      <c r="O61" s="24">
        <v>0</v>
      </c>
      <c r="P61" s="5">
        <f>R60/J61</f>
        <v>0.72942994442590203</v>
      </c>
      <c r="Q61" s="63">
        <f>P61*H61</f>
        <v>10898.150204887408</v>
      </c>
      <c r="R61" s="25">
        <f>Q61+L61+M61+N61+O61</f>
        <v>401965.36202320346</v>
      </c>
      <c r="T61" s="23">
        <f>Z60</f>
        <v>130119.31818168375</v>
      </c>
      <c r="U61" s="24">
        <v>0</v>
      </c>
      <c r="V61" s="24">
        <v>0</v>
      </c>
      <c r="W61" s="24">
        <v>0</v>
      </c>
      <c r="X61" s="5">
        <f t="shared" si="2"/>
        <v>0.27057005557409797</v>
      </c>
      <c r="Y61" s="26">
        <f>X61*H61</f>
        <v>4042.4897951125909</v>
      </c>
      <c r="Z61" s="25">
        <f>V61+W61+T61+Y61+U61</f>
        <v>134161.80797679635</v>
      </c>
    </row>
    <row r="62" spans="1:26" x14ac:dyDescent="0.2">
      <c r="A62" s="22">
        <v>41973</v>
      </c>
      <c r="B62" s="23">
        <f t="shared" si="0"/>
        <v>536127.16999999993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17669.21</v>
      </c>
      <c r="I62" s="36">
        <f t="shared" si="1"/>
        <v>3.2957124706065544E-2</v>
      </c>
      <c r="J62" s="25">
        <v>553796.37999999989</v>
      </c>
      <c r="L62" s="23">
        <f>R61</f>
        <v>401965.36202320346</v>
      </c>
      <c r="M62" s="24">
        <v>0</v>
      </c>
      <c r="N62" s="24">
        <v>0</v>
      </c>
      <c r="O62" s="24">
        <v>0</v>
      </c>
      <c r="P62" s="5">
        <f>R61/J62</f>
        <v>0.72583602302204209</v>
      </c>
      <c r="Q62" s="63">
        <f>P62*H62</f>
        <v>12824.949116341295</v>
      </c>
      <c r="R62" s="25">
        <f>Q62+L62+M62+N62+O62</f>
        <v>414790.31113954476</v>
      </c>
      <c r="T62" s="23">
        <f>Z61</f>
        <v>134161.80797679635</v>
      </c>
      <c r="U62" s="24">
        <v>0</v>
      </c>
      <c r="V62" s="24">
        <v>0</v>
      </c>
      <c r="W62" s="24">
        <v>0</v>
      </c>
      <c r="X62" s="5">
        <f t="shared" si="2"/>
        <v>0.27416397697795791</v>
      </c>
      <c r="Y62" s="26">
        <f>X62*H62</f>
        <v>4844.2608836587033</v>
      </c>
      <c r="Z62" s="25">
        <f>V62+W62+T62+Y62+U62</f>
        <v>139006.06886045507</v>
      </c>
    </row>
    <row r="63" spans="1:26" x14ac:dyDescent="0.2">
      <c r="A63" s="22">
        <v>42004</v>
      </c>
      <c r="B63" s="23">
        <f t="shared" si="0"/>
        <v>553796.37999999989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-10454.4</v>
      </c>
      <c r="I63" s="36">
        <f t="shared" si="1"/>
        <v>-1.8877696528099373E-2</v>
      </c>
      <c r="J63" s="25">
        <v>543341.98</v>
      </c>
      <c r="L63" s="23">
        <f>R62</f>
        <v>414790.31113954476</v>
      </c>
      <c r="M63" s="24">
        <v>0</v>
      </c>
      <c r="N63" s="24">
        <v>0</v>
      </c>
      <c r="O63" s="24">
        <v>0</v>
      </c>
      <c r="P63" s="5">
        <f>R62/J63</f>
        <v>0.76340560164253235</v>
      </c>
      <c r="Q63" s="63">
        <f>P63*H63</f>
        <v>-7980.9475218116895</v>
      </c>
      <c r="R63" s="25">
        <f>Q63+L63+M63+N63+O63</f>
        <v>406809.36361773306</v>
      </c>
      <c r="T63" s="23">
        <f>Z62</f>
        <v>139006.06886045507</v>
      </c>
      <c r="U63" s="24">
        <v>0</v>
      </c>
      <c r="V63" s="24">
        <v>0</v>
      </c>
      <c r="W63" s="24">
        <v>0</v>
      </c>
      <c r="X63" s="5">
        <f t="shared" si="2"/>
        <v>0.23659439835746765</v>
      </c>
      <c r="Y63" s="26">
        <f>X63*H63</f>
        <v>-2473.4524781883097</v>
      </c>
      <c r="Z63" s="25">
        <f>V63+W63+T63+Y63+U63</f>
        <v>136532.61638226674</v>
      </c>
    </row>
    <row r="64" spans="1:26" x14ac:dyDescent="0.2">
      <c r="A64" s="22" t="s">
        <v>4</v>
      </c>
      <c r="B64" s="29">
        <f t="shared" si="0"/>
        <v>543341.98</v>
      </c>
      <c r="C64" s="24">
        <v>0</v>
      </c>
      <c r="D64" s="24">
        <v>0</v>
      </c>
      <c r="E64" s="24">
        <v>-50000</v>
      </c>
      <c r="F64" s="24">
        <v>0</v>
      </c>
      <c r="G64" s="24">
        <f>-W64</f>
        <v>50000</v>
      </c>
      <c r="H64" s="26">
        <v>916.18</v>
      </c>
      <c r="I64" s="36">
        <f t="shared" si="1"/>
        <v>1.8570890723712586E-3</v>
      </c>
      <c r="J64" s="25">
        <v>494258.15999999992</v>
      </c>
      <c r="L64" s="23">
        <f>R63</f>
        <v>406809.36361773306</v>
      </c>
      <c r="M64" s="24">
        <v>0</v>
      </c>
      <c r="N64" s="24">
        <v>0</v>
      </c>
      <c r="O64" s="24">
        <v>0</v>
      </c>
      <c r="P64" s="5">
        <f>R63/J64</f>
        <v>0.82307060670021737</v>
      </c>
      <c r="Q64" s="63">
        <f>P64*H64</f>
        <v>754.0808284466051</v>
      </c>
      <c r="R64" s="25">
        <f>Q64+L64+M64+N64+O64</f>
        <v>407563.44444617967</v>
      </c>
      <c r="T64" s="23">
        <f>Z63</f>
        <v>136532.61638226674</v>
      </c>
      <c r="U64" s="24">
        <v>0</v>
      </c>
      <c r="V64" s="26">
        <v>0</v>
      </c>
      <c r="W64" s="24">
        <v>-50000</v>
      </c>
      <c r="X64" s="5">
        <f t="shared" si="2"/>
        <v>0.17692939329978263</v>
      </c>
      <c r="Y64" s="26">
        <f>X64*H64</f>
        <v>162.09917155339485</v>
      </c>
      <c r="Z64" s="25">
        <f>V64+W64+T64+Y64+U64</f>
        <v>86694.715553820133</v>
      </c>
    </row>
    <row r="65" spans="1:26" x14ac:dyDescent="0.2">
      <c r="A65" s="22">
        <v>42063</v>
      </c>
      <c r="B65" s="23">
        <f t="shared" si="0"/>
        <v>494258.15999999992</v>
      </c>
      <c r="C65" s="24">
        <v>0</v>
      </c>
      <c r="D65" s="24">
        <v>0</v>
      </c>
      <c r="E65" s="26">
        <f>-6.25-75</f>
        <v>-81.25</v>
      </c>
      <c r="F65" s="24">
        <v>0</v>
      </c>
      <c r="G65" s="24">
        <f>G64-W65</f>
        <v>50081.25</v>
      </c>
      <c r="H65" s="24">
        <v>35315.81</v>
      </c>
      <c r="I65" s="36">
        <f t="shared" si="1"/>
        <v>7.1463901459904319E-2</v>
      </c>
      <c r="J65" s="25">
        <v>529492.72</v>
      </c>
      <c r="L65" s="23">
        <f>R64</f>
        <v>407563.44444617967</v>
      </c>
      <c r="M65" s="24">
        <v>0</v>
      </c>
      <c r="N65" s="24">
        <v>0</v>
      </c>
      <c r="O65" s="24">
        <v>0</v>
      </c>
      <c r="P65" s="5">
        <f>R64/J65</f>
        <v>0.76972435890370638</v>
      </c>
      <c r="Q65" s="63">
        <f>P65*H65</f>
        <v>27183.439211415101</v>
      </c>
      <c r="R65" s="25">
        <f>Q65+L65+M65+N65+O65</f>
        <v>434746.88365759479</v>
      </c>
      <c r="T65" s="23">
        <f>Z64</f>
        <v>86694.715553820133</v>
      </c>
      <c r="U65" s="24">
        <v>0</v>
      </c>
      <c r="V65" s="24">
        <v>0</v>
      </c>
      <c r="W65" s="26">
        <f>-6.25-75</f>
        <v>-81.25</v>
      </c>
      <c r="X65" s="5">
        <f>1-P65</f>
        <v>0.23027564109629362</v>
      </c>
      <c r="Y65" s="26">
        <f>X65*H65</f>
        <v>8132.3707885848962</v>
      </c>
      <c r="Z65" s="25">
        <f>V65+W65+T65+Y65+U65</f>
        <v>94745.836342405033</v>
      </c>
    </row>
    <row r="66" spans="1:26" x14ac:dyDescent="0.2">
      <c r="A66" s="22">
        <v>42094</v>
      </c>
      <c r="B66" s="23">
        <f t="shared" si="0"/>
        <v>529492.72</v>
      </c>
      <c r="C66" s="24">
        <v>0</v>
      </c>
      <c r="D66" s="24">
        <v>0</v>
      </c>
      <c r="E66" s="26">
        <v>926.48</v>
      </c>
      <c r="F66" s="26">
        <f>0.35416%*G65</f>
        <v>177.36775499999999</v>
      </c>
      <c r="G66" s="26">
        <f>G65-W66+F66</f>
        <v>49332.137754999996</v>
      </c>
      <c r="H66" s="24">
        <v>-4732.22</v>
      </c>
      <c r="I66" s="36">
        <f t="shared" si="1"/>
        <v>-8.9216604527136284E-3</v>
      </c>
      <c r="J66" s="25">
        <v>525686.97999999986</v>
      </c>
      <c r="L66" s="23">
        <f>R65</f>
        <v>434746.88365759479</v>
      </c>
      <c r="M66" s="24">
        <v>0</v>
      </c>
      <c r="N66" s="24">
        <v>0</v>
      </c>
      <c r="O66" s="24">
        <v>0</v>
      </c>
      <c r="P66" s="5">
        <f>R65/J66</f>
        <v>0.82700713580084273</v>
      </c>
      <c r="Q66" s="63">
        <f>P66*H66</f>
        <v>-3913.579708179464</v>
      </c>
      <c r="R66" s="25">
        <f>Q66+L66+M66+N66+O66</f>
        <v>430833.30394941533</v>
      </c>
      <c r="T66" s="23">
        <f>Z65</f>
        <v>94745.836342405033</v>
      </c>
      <c r="U66" s="24">
        <v>0</v>
      </c>
      <c r="V66" s="24">
        <v>0</v>
      </c>
      <c r="W66" s="26">
        <v>926.48</v>
      </c>
      <c r="X66" s="5">
        <f>1-P66</f>
        <v>0.17299286419915727</v>
      </c>
      <c r="Y66" s="26">
        <f>X66*H66</f>
        <v>-818.64029182053605</v>
      </c>
      <c r="Z66" s="25">
        <f>V66+W66+T66+Y66+U66</f>
        <v>94853.676050584487</v>
      </c>
    </row>
    <row r="67" spans="1:26" x14ac:dyDescent="0.2">
      <c r="A67" s="22">
        <v>42124</v>
      </c>
      <c r="B67" s="23">
        <f t="shared" si="0"/>
        <v>525686.97999999986</v>
      </c>
      <c r="C67" s="24">
        <v>26351</v>
      </c>
      <c r="D67" s="24">
        <v>0</v>
      </c>
      <c r="E67" s="24">
        <v>926.48</v>
      </c>
      <c r="F67" s="26">
        <f>0.35416%*G66</f>
        <v>174.71469907310797</v>
      </c>
      <c r="G67" s="26">
        <f>G66-W67+F67</f>
        <v>48580.372454073098</v>
      </c>
      <c r="H67" s="24">
        <v>384.1</v>
      </c>
      <c r="I67" s="36">
        <f t="shared" si="1"/>
        <v>6.9461968676974312E-4</v>
      </c>
      <c r="J67" s="25">
        <v>553348.55999999982</v>
      </c>
      <c r="L67" s="23">
        <f>R66</f>
        <v>430833.30394941533</v>
      </c>
      <c r="M67" s="24">
        <v>0</v>
      </c>
      <c r="N67" s="24">
        <v>0</v>
      </c>
      <c r="O67" s="24">
        <v>0</v>
      </c>
      <c r="P67" s="5">
        <f>R66/J67</f>
        <v>0.77859297934996974</v>
      </c>
      <c r="Q67" s="63">
        <f>P67*H67</f>
        <v>299.05756336832337</v>
      </c>
      <c r="R67" s="25">
        <f>Q67+L67+M67+N67+O67</f>
        <v>431132.36151278368</v>
      </c>
      <c r="T67" s="23">
        <f>Z66</f>
        <v>94853.676050584487</v>
      </c>
      <c r="U67" s="24">
        <f>26351</f>
        <v>26351</v>
      </c>
      <c r="V67" s="24">
        <v>0</v>
      </c>
      <c r="W67" s="24">
        <v>926.48</v>
      </c>
      <c r="X67" s="5">
        <f t="shared" ref="X67:X83" si="3">1-P67</f>
        <v>0.22140702065003026</v>
      </c>
      <c r="Y67" s="26">
        <f>X67*H67</f>
        <v>85.042436631676622</v>
      </c>
      <c r="Z67" s="25">
        <f>V67+W67+T67+Y67+U67</f>
        <v>122216.19848721616</v>
      </c>
    </row>
    <row r="68" spans="1:26" x14ac:dyDescent="0.2">
      <c r="A68" s="22">
        <v>42155</v>
      </c>
      <c r="B68" s="29">
        <f t="shared" si="0"/>
        <v>553348.55999999982</v>
      </c>
      <c r="C68" s="24">
        <v>0</v>
      </c>
      <c r="D68" s="24">
        <v>-555.03000000002794</v>
      </c>
      <c r="E68" s="24">
        <f>926.48</f>
        <v>926.48</v>
      </c>
      <c r="F68" s="26">
        <f t="shared" ref="F68:F91" si="4">0.35416%*G67</f>
        <v>172.05224708334526</v>
      </c>
      <c r="G68" s="26">
        <f>G67-W68+F68</f>
        <v>47825.944701156441</v>
      </c>
      <c r="H68" s="26">
        <v>15348.58</v>
      </c>
      <c r="I68" s="36">
        <f t="shared" si="1"/>
        <v>2.7719027166816686E-2</v>
      </c>
      <c r="J68" s="25">
        <v>569068.58999999985</v>
      </c>
      <c r="L68" s="23">
        <f>R67</f>
        <v>431132.36151278368</v>
      </c>
      <c r="M68" s="24">
        <v>0</v>
      </c>
      <c r="N68" s="24">
        <v>0</v>
      </c>
      <c r="O68" s="24">
        <v>0</v>
      </c>
      <c r="P68" s="5">
        <f>R67/J68</f>
        <v>0.75761053955338453</v>
      </c>
      <c r="Q68" s="63">
        <f>P68*H68</f>
        <v>11628.245975178286</v>
      </c>
      <c r="R68" s="25">
        <f>Q68+L68+M68+N68+O68</f>
        <v>442760.60748796194</v>
      </c>
      <c r="T68" s="23">
        <f>Z67</f>
        <v>122216.19848721616</v>
      </c>
      <c r="U68" s="24">
        <v>0</v>
      </c>
      <c r="V68" s="26">
        <f>-553348.56+552793.53</f>
        <v>-555.03000000002794</v>
      </c>
      <c r="W68" s="24">
        <f>926.48</f>
        <v>926.48</v>
      </c>
      <c r="X68" s="5">
        <f t="shared" si="3"/>
        <v>0.24238946044661547</v>
      </c>
      <c r="Y68" s="26">
        <f>X68*H68</f>
        <v>3720.3340248217132</v>
      </c>
      <c r="Z68" s="25">
        <f>V68+W68+T68+Y68+U68</f>
        <v>126307.98251203784</v>
      </c>
    </row>
    <row r="69" spans="1:26" x14ac:dyDescent="0.2">
      <c r="A69" s="22">
        <v>42185</v>
      </c>
      <c r="B69" s="23">
        <f t="shared" si="0"/>
        <v>569068.58999999985</v>
      </c>
      <c r="C69" s="24">
        <v>0</v>
      </c>
      <c r="D69" s="24">
        <v>-7.95</v>
      </c>
      <c r="E69" s="24">
        <v>926.48</v>
      </c>
      <c r="F69" s="26">
        <f t="shared" si="4"/>
        <v>169.38036575361565</v>
      </c>
      <c r="G69" s="26">
        <f>G68-W69+F69</f>
        <v>47068.845066910057</v>
      </c>
      <c r="H69" s="24">
        <v>-7118.51</v>
      </c>
      <c r="I69" s="36">
        <f t="shared" si="1"/>
        <v>-1.2488896240322065E-2</v>
      </c>
      <c r="J69" s="25">
        <v>562868.60999999987</v>
      </c>
      <c r="L69" s="23">
        <f>R68</f>
        <v>442760.60748796194</v>
      </c>
      <c r="M69" s="24">
        <v>0</v>
      </c>
      <c r="N69" s="24">
        <v>0</v>
      </c>
      <c r="O69" s="24">
        <v>0</v>
      </c>
      <c r="P69" s="5">
        <f>R68/J69</f>
        <v>0.78661449514472315</v>
      </c>
      <c r="Q69" s="63">
        <f>P69*H69</f>
        <v>-5599.523149832663</v>
      </c>
      <c r="R69" s="25">
        <f>Q69+L69+M69+N69+O69</f>
        <v>437161.08433812927</v>
      </c>
      <c r="T69" s="23">
        <f>Z68</f>
        <v>126307.98251203784</v>
      </c>
      <c r="U69" s="24">
        <v>0</v>
      </c>
      <c r="V69" s="24">
        <v>-7.95</v>
      </c>
      <c r="W69" s="24">
        <v>926.48</v>
      </c>
      <c r="X69" s="5">
        <f t="shared" si="3"/>
        <v>0.21338550485527685</v>
      </c>
      <c r="Y69" s="26">
        <f>X69*H69</f>
        <v>-1518.9868501673368</v>
      </c>
      <c r="Z69" s="25">
        <f>V69+W69+T69+Y69+U69</f>
        <v>125707.5256618705</v>
      </c>
    </row>
    <row r="70" spans="1:26" x14ac:dyDescent="0.2">
      <c r="A70" s="22">
        <v>42216</v>
      </c>
      <c r="B70" s="23">
        <f t="shared" si="0"/>
        <v>562868.60999999987</v>
      </c>
      <c r="C70" s="24">
        <v>0</v>
      </c>
      <c r="D70" s="24">
        <v>-7.95</v>
      </c>
      <c r="E70" s="24">
        <v>926.48</v>
      </c>
      <c r="F70" s="26">
        <f t="shared" si="4"/>
        <v>166.69902168896866</v>
      </c>
      <c r="G70" s="26">
        <f>G69-W70+F70</f>
        <v>46309.064088599021</v>
      </c>
      <c r="H70" s="24">
        <v>9901.91</v>
      </c>
      <c r="I70" s="36">
        <f t="shared" si="1"/>
        <v>1.7563206567641827E-2</v>
      </c>
      <c r="J70" s="25">
        <v>573689.04999999981</v>
      </c>
      <c r="L70" s="23">
        <f>R69</f>
        <v>437161.08433812927</v>
      </c>
      <c r="M70" s="24">
        <v>0</v>
      </c>
      <c r="N70" s="24">
        <v>0</v>
      </c>
      <c r="O70" s="24">
        <v>0</v>
      </c>
      <c r="P70" s="5">
        <f>R69/J70</f>
        <v>0.76201748026762828</v>
      </c>
      <c r="Q70" s="63">
        <f>P70*H70</f>
        <v>7545.4285080368309</v>
      </c>
      <c r="R70" s="25">
        <f>Q70+L70+M70+N70+O70</f>
        <v>444706.51284616609</v>
      </c>
      <c r="T70" s="23">
        <f>Z69</f>
        <v>125707.5256618705</v>
      </c>
      <c r="U70" s="24">
        <v>0</v>
      </c>
      <c r="V70" s="24">
        <v>-7.95</v>
      </c>
      <c r="W70" s="24">
        <v>926.48</v>
      </c>
      <c r="X70" s="5">
        <f t="shared" si="3"/>
        <v>0.23798251973237172</v>
      </c>
      <c r="Y70" s="26">
        <f>X70*H70</f>
        <v>2356.481491963169</v>
      </c>
      <c r="Z70" s="25">
        <f>V70+W70+T70+Y70+U70</f>
        <v>128982.53715383368</v>
      </c>
    </row>
    <row r="71" spans="1:26" x14ac:dyDescent="0.2">
      <c r="A71" s="22">
        <v>42247</v>
      </c>
      <c r="B71" s="23">
        <f t="shared" si="0"/>
        <v>573689.04999999981</v>
      </c>
      <c r="C71" s="24">
        <v>0</v>
      </c>
      <c r="D71" s="24">
        <v>0</v>
      </c>
      <c r="E71" s="24">
        <v>926.48</v>
      </c>
      <c r="F71" s="26">
        <f t="shared" si="4"/>
        <v>164.00818137618228</v>
      </c>
      <c r="G71" s="26">
        <f>G70-W71+F71</f>
        <v>45546.592269975197</v>
      </c>
      <c r="H71" s="24">
        <v>-37341.24</v>
      </c>
      <c r="I71" s="36">
        <f t="shared" si="1"/>
        <v>-6.4984738578158535E-2</v>
      </c>
      <c r="J71" s="25">
        <v>537274.2899999998</v>
      </c>
      <c r="L71" s="23">
        <f>R70</f>
        <v>444706.51284616609</v>
      </c>
      <c r="M71" s="24">
        <v>0</v>
      </c>
      <c r="N71" s="24">
        <v>0</v>
      </c>
      <c r="O71" s="24">
        <v>0</v>
      </c>
      <c r="P71" s="5">
        <f>R70/J71</f>
        <v>0.82770853011813805</v>
      </c>
      <c r="Q71" s="63">
        <f>P71*H71</f>
        <v>-30907.662873188619</v>
      </c>
      <c r="R71" s="25">
        <f>Q71+L71+M71+N71+O71</f>
        <v>413798.84997297748</v>
      </c>
      <c r="T71" s="23">
        <f>Z70</f>
        <v>128982.53715383368</v>
      </c>
      <c r="U71" s="24">
        <v>0</v>
      </c>
      <c r="V71" s="24">
        <v>0</v>
      </c>
      <c r="W71" s="24">
        <v>926.48</v>
      </c>
      <c r="X71" s="5">
        <f t="shared" si="3"/>
        <v>0.17229146988186195</v>
      </c>
      <c r="Y71" s="26">
        <f>X71*H71</f>
        <v>-6433.5771268113785</v>
      </c>
      <c r="Z71" s="25">
        <f>V71+W71+T71+Y71+U71</f>
        <v>123475.4400270223</v>
      </c>
    </row>
    <row r="72" spans="1:26" x14ac:dyDescent="0.2">
      <c r="A72" s="22">
        <v>42277</v>
      </c>
      <c r="B72" s="23">
        <f t="shared" ref="B72:B91" si="5">J71</f>
        <v>537274.2899999998</v>
      </c>
      <c r="C72" s="24">
        <v>0</v>
      </c>
      <c r="D72" s="24">
        <v>0</v>
      </c>
      <c r="E72" s="24">
        <v>926.48</v>
      </c>
      <c r="F72" s="26">
        <f t="shared" si="4"/>
        <v>161.30781118334414</v>
      </c>
      <c r="G72" s="26">
        <f>G71-W72+F72</f>
        <v>44781.42008115854</v>
      </c>
      <c r="H72" s="24">
        <v>-16295.79</v>
      </c>
      <c r="I72" s="36">
        <f t="shared" si="1"/>
        <v>-3.0278273291953869E-2</v>
      </c>
      <c r="J72" s="25">
        <v>521904.97999999981</v>
      </c>
      <c r="L72" s="23">
        <f>R71</f>
        <v>413798.84997297748</v>
      </c>
      <c r="M72" s="24">
        <v>0</v>
      </c>
      <c r="N72" s="24">
        <v>0</v>
      </c>
      <c r="O72" s="24">
        <v>0</v>
      </c>
      <c r="P72" s="5">
        <f>R71/J72</f>
        <v>0.79286242866082179</v>
      </c>
      <c r="Q72" s="63">
        <f>P72*H72</f>
        <v>-12920.319636346734</v>
      </c>
      <c r="R72" s="25">
        <f>Q72+L72+M72+N72+O72</f>
        <v>400878.53033663076</v>
      </c>
      <c r="T72" s="23">
        <f>Z71</f>
        <v>123475.4400270223</v>
      </c>
      <c r="U72" s="24">
        <v>0</v>
      </c>
      <c r="V72" s="24">
        <v>0</v>
      </c>
      <c r="W72" s="24">
        <v>926.48</v>
      </c>
      <c r="X72" s="5">
        <f t="shared" si="3"/>
        <v>0.20713757133917821</v>
      </c>
      <c r="Y72" s="26">
        <f>X72*H72</f>
        <v>-3375.4703636532672</v>
      </c>
      <c r="Z72" s="25">
        <f>V72+W72+T72+Y72+U72</f>
        <v>121026.44966336903</v>
      </c>
    </row>
    <row r="73" spans="1:26" x14ac:dyDescent="0.2">
      <c r="A73" s="22">
        <v>42308</v>
      </c>
      <c r="B73" s="23">
        <f t="shared" si="5"/>
        <v>521904.97999999981</v>
      </c>
      <c r="C73" s="24">
        <v>0</v>
      </c>
      <c r="D73" s="24">
        <v>0</v>
      </c>
      <c r="E73" s="24">
        <v>926.48</v>
      </c>
      <c r="F73" s="26">
        <f t="shared" si="4"/>
        <v>158.59787735943107</v>
      </c>
      <c r="G73" s="26">
        <f>G72-W73+F73</f>
        <v>44013.537958517969</v>
      </c>
      <c r="H73" s="24">
        <v>38698.94</v>
      </c>
      <c r="I73" s="36">
        <f t="shared" ref="I73:I91" si="6">H73/SUM(B73:E73)</f>
        <v>7.4018001900650776E-2</v>
      </c>
      <c r="J73" s="25">
        <v>561530.39999999979</v>
      </c>
      <c r="L73" s="23">
        <f>R72</f>
        <v>400878.53033663076</v>
      </c>
      <c r="M73" s="24">
        <v>0</v>
      </c>
      <c r="N73" s="24">
        <v>0</v>
      </c>
      <c r="O73" s="24">
        <v>0</v>
      </c>
      <c r="P73" s="5">
        <f>R72/J73</f>
        <v>0.71390352211853703</v>
      </c>
      <c r="Q73" s="63">
        <f>P73*H73</f>
        <v>27627.309568253939</v>
      </c>
      <c r="R73" s="25">
        <f>Q73+L73+M73+N73+O73</f>
        <v>428505.83990488469</v>
      </c>
      <c r="T73" s="23">
        <f>Z72</f>
        <v>121026.44966336903</v>
      </c>
      <c r="U73" s="24">
        <v>0</v>
      </c>
      <c r="V73" s="24">
        <v>0</v>
      </c>
      <c r="W73" s="24">
        <v>926.48</v>
      </c>
      <c r="X73" s="5">
        <f t="shared" si="3"/>
        <v>0.28609647788146297</v>
      </c>
      <c r="Y73" s="26">
        <f>X73*H73</f>
        <v>11071.630431746064</v>
      </c>
      <c r="Z73" s="25">
        <f>V73+W73+T73+Y73+U73</f>
        <v>133024.5600951151</v>
      </c>
    </row>
    <row r="74" spans="1:26" x14ac:dyDescent="0.2">
      <c r="A74" s="22">
        <v>42338</v>
      </c>
      <c r="B74" s="23">
        <f t="shared" si="5"/>
        <v>561530.39999999979</v>
      </c>
      <c r="C74" s="24">
        <v>0</v>
      </c>
      <c r="D74" s="24">
        <v>0</v>
      </c>
      <c r="E74" s="24">
        <v>926.48</v>
      </c>
      <c r="F74" s="26">
        <f t="shared" si="4"/>
        <v>155.87834603388723</v>
      </c>
      <c r="G74" s="26">
        <f>G73-W74+F74</f>
        <v>43242.936304551855</v>
      </c>
      <c r="H74" s="24">
        <v>3570.84</v>
      </c>
      <c r="I74" s="36">
        <f t="shared" si="6"/>
        <v>6.3486466731458623E-3</v>
      </c>
      <c r="J74" s="25">
        <v>566027.71999999974</v>
      </c>
      <c r="L74" s="23">
        <f>R73</f>
        <v>428505.83990488469</v>
      </c>
      <c r="M74" s="24">
        <v>0</v>
      </c>
      <c r="N74" s="24">
        <v>0</v>
      </c>
      <c r="O74" s="24">
        <v>0</v>
      </c>
      <c r="P74" s="5">
        <f>R73/J74</f>
        <v>0.75704037940913016</v>
      </c>
      <c r="Q74" s="63">
        <f>P74*H74</f>
        <v>2703.2700684092983</v>
      </c>
      <c r="R74" s="25">
        <f>Q74+L74+M74+N74+O74</f>
        <v>431209.10997329396</v>
      </c>
      <c r="T74" s="23">
        <f>Z73</f>
        <v>133024.5600951151</v>
      </c>
      <c r="U74" s="24">
        <v>0</v>
      </c>
      <c r="V74" s="24">
        <v>0</v>
      </c>
      <c r="W74" s="24">
        <v>926.48</v>
      </c>
      <c r="X74" s="5">
        <f t="shared" si="3"/>
        <v>0.24295962059086984</v>
      </c>
      <c r="Y74" s="26">
        <f>X74*H74</f>
        <v>867.56993159070169</v>
      </c>
      <c r="Z74" s="25">
        <f>V74+W74+T74+Y74+U74</f>
        <v>134818.61002670581</v>
      </c>
    </row>
    <row r="75" spans="1:26" x14ac:dyDescent="0.2">
      <c r="A75" s="22">
        <v>42369</v>
      </c>
      <c r="B75" s="23">
        <f t="shared" si="5"/>
        <v>566027.71999999974</v>
      </c>
      <c r="C75" s="24">
        <v>0</v>
      </c>
      <c r="D75" s="24">
        <v>-7.95</v>
      </c>
      <c r="E75" s="24">
        <v>926.48</v>
      </c>
      <c r="F75" s="26">
        <f t="shared" si="4"/>
        <v>153.14918321620084</v>
      </c>
      <c r="G75" s="26">
        <f>G74-W75+F75</f>
        <v>42469.605487768051</v>
      </c>
      <c r="H75" s="24">
        <v>-18456.93</v>
      </c>
      <c r="I75" s="36">
        <f t="shared" si="6"/>
        <v>-3.2554990883174567E-2</v>
      </c>
      <c r="J75" s="25">
        <v>548489.31999999972</v>
      </c>
      <c r="L75" s="23">
        <f>R74</f>
        <v>431209.10997329396</v>
      </c>
      <c r="M75" s="24">
        <v>0</v>
      </c>
      <c r="N75" s="24">
        <v>0</v>
      </c>
      <c r="O75" s="24">
        <v>0</v>
      </c>
      <c r="P75" s="5">
        <f>R74/J75</f>
        <v>0.7861759459113884</v>
      </c>
      <c r="Q75" s="63">
        <f>P75*H75</f>
        <v>-14510.394401370282</v>
      </c>
      <c r="R75" s="25">
        <f>Q75+L75+M75+N75+O75</f>
        <v>416698.71557192371</v>
      </c>
      <c r="T75" s="23">
        <f>Z74</f>
        <v>134818.61002670581</v>
      </c>
      <c r="U75" s="24">
        <v>0</v>
      </c>
      <c r="V75" s="24">
        <v>-7.95</v>
      </c>
      <c r="W75" s="24">
        <v>926.48</v>
      </c>
      <c r="X75" s="5">
        <f t="shared" si="3"/>
        <v>0.2138240540886116</v>
      </c>
      <c r="Y75" s="26">
        <f>X75*H75</f>
        <v>-3946.5355986297182</v>
      </c>
      <c r="Z75" s="25">
        <f>V75+W75+T75+Y75+U75</f>
        <v>131790.6044280761</v>
      </c>
    </row>
    <row r="76" spans="1:26" x14ac:dyDescent="0.2">
      <c r="A76" s="22">
        <v>42400</v>
      </c>
      <c r="B76" s="23">
        <f t="shared" si="5"/>
        <v>548489.31999999972</v>
      </c>
      <c r="C76" s="24">
        <v>0</v>
      </c>
      <c r="D76" s="24">
        <v>0</v>
      </c>
      <c r="E76" s="24">
        <v>926.48</v>
      </c>
      <c r="F76" s="26">
        <f t="shared" si="4"/>
        <v>150.41035479547932</v>
      </c>
      <c r="G76" s="26">
        <f>G75-W76+F76</f>
        <v>41693.535842563528</v>
      </c>
      <c r="H76" s="24">
        <v>-38171.440000000002</v>
      </c>
      <c r="I76" s="36">
        <f t="shared" si="6"/>
        <v>-6.9476414766375533E-2</v>
      </c>
      <c r="J76" s="25">
        <v>511244.35999999975</v>
      </c>
      <c r="L76" s="23">
        <f>R75</f>
        <v>416698.71557192371</v>
      </c>
      <c r="M76" s="24">
        <v>0</v>
      </c>
      <c r="N76" s="24">
        <v>0</v>
      </c>
      <c r="O76" s="24">
        <v>0</v>
      </c>
      <c r="P76" s="5">
        <f>R75/J76</f>
        <v>0.81506760401605982</v>
      </c>
      <c r="Q76" s="63">
        <f>P76*H76</f>
        <v>-31112.304142642788</v>
      </c>
      <c r="R76" s="25">
        <f>Q76+L76+M76+N76+O76</f>
        <v>385586.41142928094</v>
      </c>
      <c r="T76" s="23">
        <f>Z75</f>
        <v>131790.6044280761</v>
      </c>
      <c r="U76" s="24">
        <v>0</v>
      </c>
      <c r="V76" s="24">
        <v>0</v>
      </c>
      <c r="W76" s="24">
        <v>926.48</v>
      </c>
      <c r="X76" s="5">
        <f t="shared" si="3"/>
        <v>0.18493239598394018</v>
      </c>
      <c r="Y76" s="26">
        <f>X76*H76</f>
        <v>-7059.1358573572143</v>
      </c>
      <c r="Z76" s="25">
        <f>V76+W76+T76+Y76+U76</f>
        <v>125657.9485707189</v>
      </c>
    </row>
    <row r="77" spans="1:26" x14ac:dyDescent="0.2">
      <c r="A77" s="22">
        <v>42429</v>
      </c>
      <c r="B77" s="23">
        <f t="shared" si="5"/>
        <v>511244.35999999975</v>
      </c>
      <c r="C77" s="24">
        <v>0</v>
      </c>
      <c r="D77" s="24">
        <v>0</v>
      </c>
      <c r="E77" s="24">
        <v>926.48</v>
      </c>
      <c r="F77" s="26">
        <f t="shared" si="4"/>
        <v>147.66182654002299</v>
      </c>
      <c r="G77" s="26">
        <f>G76-W77+F77</f>
        <v>40914.717669103549</v>
      </c>
      <c r="H77" s="24">
        <v>-6433.69</v>
      </c>
      <c r="I77" s="36">
        <f t="shared" si="6"/>
        <v>-1.2561609325513345E-2</v>
      </c>
      <c r="J77" s="25">
        <v>505737.14999999973</v>
      </c>
      <c r="L77" s="23">
        <f>R76</f>
        <v>385586.41142928094</v>
      </c>
      <c r="M77" s="24">
        <v>0</v>
      </c>
      <c r="N77" s="24">
        <v>0</v>
      </c>
      <c r="O77" s="24">
        <v>0</v>
      </c>
      <c r="P77" s="5">
        <f>R76/J77</f>
        <v>0.76242453501642338</v>
      </c>
      <c r="Q77" s="63">
        <f>P77*H77</f>
        <v>-4905.2031066898126</v>
      </c>
      <c r="R77" s="25">
        <f>Q77+L77+M77+N77+O77</f>
        <v>380681.20832259115</v>
      </c>
      <c r="T77" s="23">
        <f>Z76</f>
        <v>125657.9485707189</v>
      </c>
      <c r="U77" s="24">
        <v>0</v>
      </c>
      <c r="V77" s="24">
        <v>0</v>
      </c>
      <c r="W77" s="24">
        <v>926.48</v>
      </c>
      <c r="X77" s="5">
        <f t="shared" si="3"/>
        <v>0.23757546498357662</v>
      </c>
      <c r="Y77" s="26">
        <f>X77*H77</f>
        <v>-1528.486893310187</v>
      </c>
      <c r="Z77" s="25">
        <f>V77+W77+T77+Y77+U77</f>
        <v>125055.94167740871</v>
      </c>
    </row>
    <row r="78" spans="1:26" x14ac:dyDescent="0.2">
      <c r="A78" s="22">
        <v>42460</v>
      </c>
      <c r="B78" s="23">
        <f t="shared" si="5"/>
        <v>505737.14999999973</v>
      </c>
      <c r="C78" s="24">
        <v>0</v>
      </c>
      <c r="D78" s="24">
        <v>0</v>
      </c>
      <c r="E78" s="24">
        <v>926.48</v>
      </c>
      <c r="F78" s="26">
        <f t="shared" si="4"/>
        <v>144.90356409689713</v>
      </c>
      <c r="G78" s="26">
        <f>G77-W78+F78</f>
        <v>40133.14123320044</v>
      </c>
      <c r="H78" s="24">
        <v>35616.080000000002</v>
      </c>
      <c r="I78" s="36">
        <f t="shared" si="6"/>
        <v>7.0295316046269235E-2</v>
      </c>
      <c r="J78" s="25">
        <v>542279.70999999973</v>
      </c>
      <c r="L78" s="23">
        <f>R77</f>
        <v>380681.20832259115</v>
      </c>
      <c r="M78" s="24">
        <v>0</v>
      </c>
      <c r="N78" s="24">
        <v>0</v>
      </c>
      <c r="O78" s="24">
        <v>0</v>
      </c>
      <c r="P78" s="5">
        <f>R77/J78</f>
        <v>0.7020015709652706</v>
      </c>
      <c r="Q78" s="63">
        <f>P78*H78</f>
        <v>25002.544111624757</v>
      </c>
      <c r="R78" s="25">
        <f>Q78+L78+M78+N78+O78</f>
        <v>405683.75243421592</v>
      </c>
      <c r="T78" s="23">
        <f>Z77</f>
        <v>125055.94167740871</v>
      </c>
      <c r="U78" s="24">
        <v>0</v>
      </c>
      <c r="V78" s="24">
        <v>0</v>
      </c>
      <c r="W78" s="24">
        <v>926.48</v>
      </c>
      <c r="X78" s="5">
        <f t="shared" si="3"/>
        <v>0.2979984290347294</v>
      </c>
      <c r="Y78" s="26">
        <f>X78*H78</f>
        <v>10613.535888375245</v>
      </c>
      <c r="Z78" s="25">
        <f>V78+W78+T78+Y78+U78</f>
        <v>136595.95756578396</v>
      </c>
    </row>
    <row r="79" spans="1:26" x14ac:dyDescent="0.2">
      <c r="A79" s="22">
        <v>42490</v>
      </c>
      <c r="B79" s="23">
        <f t="shared" si="5"/>
        <v>542279.70999999973</v>
      </c>
      <c r="C79" s="24">
        <v>26901</v>
      </c>
      <c r="D79" s="24">
        <v>-7.95</v>
      </c>
      <c r="E79" s="24">
        <v>926.48</v>
      </c>
      <c r="F79" s="26">
        <f t="shared" si="4"/>
        <v>142.13553299150266</v>
      </c>
      <c r="G79" s="26">
        <f>G78-W79+F79</f>
        <v>39348.796766191939</v>
      </c>
      <c r="H79" s="24">
        <v>-9117.64</v>
      </c>
      <c r="I79" s="36">
        <f t="shared" si="6"/>
        <v>-1.599307517056154E-2</v>
      </c>
      <c r="J79" s="25">
        <v>560981.59999999963</v>
      </c>
      <c r="L79" s="23">
        <f>R78</f>
        <v>405683.75243421592</v>
      </c>
      <c r="M79" s="24">
        <v>0</v>
      </c>
      <c r="N79" s="24">
        <v>0</v>
      </c>
      <c r="O79" s="24">
        <v>0</v>
      </c>
      <c r="P79" s="5">
        <f>R78/J79</f>
        <v>0.72316766260108389</v>
      </c>
      <c r="Q79" s="63">
        <f>P79*H79</f>
        <v>-6593.5824072381465</v>
      </c>
      <c r="R79" s="25">
        <f>Q79+L79+M79+N79+O79</f>
        <v>399090.17002697778</v>
      </c>
      <c r="T79" s="23">
        <f>Z78</f>
        <v>136595.95756578396</v>
      </c>
      <c r="U79" s="24">
        <v>26901</v>
      </c>
      <c r="V79" s="24">
        <v>-7.95</v>
      </c>
      <c r="W79" s="24">
        <v>926.48</v>
      </c>
      <c r="X79" s="5">
        <f t="shared" si="3"/>
        <v>0.27683233739891611</v>
      </c>
      <c r="Y79" s="26">
        <f>X79*H79</f>
        <v>-2524.0575927618534</v>
      </c>
      <c r="Z79" s="25">
        <f>V79+W79+T79+Y79+U79</f>
        <v>161891.42997302211</v>
      </c>
    </row>
    <row r="80" spans="1:26" x14ac:dyDescent="0.2">
      <c r="A80" s="22">
        <v>42521</v>
      </c>
      <c r="B80" s="23">
        <f t="shared" si="5"/>
        <v>560981.59999999963</v>
      </c>
      <c r="C80" s="24">
        <v>0</v>
      </c>
      <c r="D80" s="24">
        <v>-15.9</v>
      </c>
      <c r="E80" s="24">
        <v>926.48</v>
      </c>
      <c r="F80" s="26">
        <f t="shared" si="4"/>
        <v>139.35769862714537</v>
      </c>
      <c r="G80" s="26">
        <f>G79-W80+F80</f>
        <v>38561.67446481908</v>
      </c>
      <c r="H80" s="24">
        <v>15240.23</v>
      </c>
      <c r="I80" s="36">
        <f t="shared" si="6"/>
        <v>2.7123050546814891E-2</v>
      </c>
      <c r="J80" s="25">
        <v>577132.40999999968</v>
      </c>
      <c r="L80" s="23">
        <f>R79</f>
        <v>399090.17002697778</v>
      </c>
      <c r="M80" s="24">
        <v>0</v>
      </c>
      <c r="N80" s="24">
        <v>0</v>
      </c>
      <c r="O80" s="24">
        <v>0</v>
      </c>
      <c r="P80" s="5">
        <f>R79/J80</f>
        <v>0.69150538613310242</v>
      </c>
      <c r="Q80" s="63">
        <f>P80*H80</f>
        <v>10538.701130907291</v>
      </c>
      <c r="R80" s="25">
        <f>Q80+L80+M80+N80+O80</f>
        <v>409628.87115788506</v>
      </c>
      <c r="T80" s="23">
        <f>Z79</f>
        <v>161891.42997302211</v>
      </c>
      <c r="U80" s="24">
        <v>0</v>
      </c>
      <c r="V80" s="24">
        <v>-15.9</v>
      </c>
      <c r="W80" s="24">
        <v>926.48</v>
      </c>
      <c r="X80" s="5">
        <f t="shared" si="3"/>
        <v>0.30849461386689758</v>
      </c>
      <c r="Y80" s="26">
        <f>X80*H80</f>
        <v>4701.5288690927082</v>
      </c>
      <c r="Z80" s="25">
        <f>V80+W80+T80+Y80+U80</f>
        <v>167503.53884211479</v>
      </c>
    </row>
    <row r="81" spans="1:26" x14ac:dyDescent="0.2">
      <c r="A81" s="22">
        <v>42551</v>
      </c>
      <c r="B81" s="23">
        <f t="shared" si="5"/>
        <v>577132.40999999968</v>
      </c>
      <c r="C81" s="24">
        <v>0</v>
      </c>
      <c r="D81" s="24">
        <v>0</v>
      </c>
      <c r="E81" s="24">
        <v>926.48</v>
      </c>
      <c r="F81" s="26">
        <f t="shared" si="4"/>
        <v>136.57002628460324</v>
      </c>
      <c r="G81" s="26">
        <f>G80-W81+F81</f>
        <v>37771.764491103677</v>
      </c>
      <c r="H81" s="24">
        <v>-13980.44</v>
      </c>
      <c r="I81" s="36">
        <f t="shared" si="6"/>
        <v>-2.4185148333243364E-2</v>
      </c>
      <c r="J81" s="25">
        <v>564078.44999999972</v>
      </c>
      <c r="L81" s="23">
        <f>R80</f>
        <v>409628.87115788506</v>
      </c>
      <c r="M81" s="24">
        <v>0</v>
      </c>
      <c r="N81" s="24">
        <v>0</v>
      </c>
      <c r="O81" s="24">
        <v>0</v>
      </c>
      <c r="P81" s="5">
        <f>R80/J81</f>
        <v>0.72619131462633479</v>
      </c>
      <c r="Q81" s="63">
        <f>P81*H81</f>
        <v>-10152.474102654596</v>
      </c>
      <c r="R81" s="25">
        <f>Q81+L81+M81+N81+O81</f>
        <v>399476.39705523045</v>
      </c>
      <c r="T81" s="23">
        <f>Z80</f>
        <v>167503.53884211479</v>
      </c>
      <c r="U81" s="24">
        <v>0</v>
      </c>
      <c r="V81" s="24">
        <v>0</v>
      </c>
      <c r="W81" s="24">
        <v>926.48</v>
      </c>
      <c r="X81" s="5">
        <f t="shared" si="3"/>
        <v>0.27380868537366521</v>
      </c>
      <c r="Y81" s="26">
        <f>X81*H81</f>
        <v>-3827.9658973454043</v>
      </c>
      <c r="Z81" s="25">
        <f>V81+W81+T81+Y81+U81</f>
        <v>164602.05294476941</v>
      </c>
    </row>
    <row r="82" spans="1:26" x14ac:dyDescent="0.2">
      <c r="A82" s="22">
        <v>42582</v>
      </c>
      <c r="B82" s="23">
        <f t="shared" si="5"/>
        <v>564078.44999999972</v>
      </c>
      <c r="C82" s="24">
        <v>0</v>
      </c>
      <c r="D82" s="24">
        <v>0</v>
      </c>
      <c r="E82" s="24">
        <v>926.48</v>
      </c>
      <c r="F82" s="26">
        <f t="shared" si="4"/>
        <v>133.77248112169278</v>
      </c>
      <c r="G82" s="26">
        <f>G81-W82+F82</f>
        <v>36979.056972225364</v>
      </c>
      <c r="H82" s="24">
        <v>29670.39</v>
      </c>
      <c r="I82" s="36">
        <f t="shared" si="6"/>
        <v>5.2513506386572616E-2</v>
      </c>
      <c r="J82" s="25">
        <v>594675.3199999996</v>
      </c>
      <c r="L82" s="23">
        <f>R81</f>
        <v>399476.39705523045</v>
      </c>
      <c r="M82" s="24">
        <v>0</v>
      </c>
      <c r="N82" s="24">
        <v>0</v>
      </c>
      <c r="O82" s="24">
        <v>0</v>
      </c>
      <c r="P82" s="5">
        <f>R81/J82</f>
        <v>0.67175546658844143</v>
      </c>
      <c r="Q82" s="63">
        <f>P82*H82</f>
        <v>19931.246678311025</v>
      </c>
      <c r="R82" s="25">
        <f>Q82+L82+M82+N82+O82</f>
        <v>419407.64373354148</v>
      </c>
      <c r="T82" s="23">
        <f>Z81</f>
        <v>164602.05294476941</v>
      </c>
      <c r="U82" s="24">
        <v>0</v>
      </c>
      <c r="V82" s="24">
        <v>0</v>
      </c>
      <c r="W82" s="24">
        <v>926.48</v>
      </c>
      <c r="X82" s="5">
        <f t="shared" si="3"/>
        <v>0.32824453341155857</v>
      </c>
      <c r="Y82" s="26">
        <f>X82*H82</f>
        <v>9739.1433216889727</v>
      </c>
      <c r="Z82" s="25">
        <f>V82+W82+T82+Y82+U82</f>
        <v>175267.67626645841</v>
      </c>
    </row>
    <row r="83" spans="1:26" x14ac:dyDescent="0.2">
      <c r="A83" s="22">
        <v>42613</v>
      </c>
      <c r="B83" s="23">
        <f t="shared" si="5"/>
        <v>594675.3199999996</v>
      </c>
      <c r="C83" s="24">
        <v>0</v>
      </c>
      <c r="D83" s="24">
        <v>0</v>
      </c>
      <c r="E83" s="24">
        <v>926.48</v>
      </c>
      <c r="F83" s="26">
        <f t="shared" si="4"/>
        <v>130.96502817283334</v>
      </c>
      <c r="G83" s="26">
        <f>G82-W83+F83</f>
        <v>36183.542000398193</v>
      </c>
      <c r="H83" s="24">
        <v>3113.23</v>
      </c>
      <c r="I83" s="36">
        <f t="shared" si="6"/>
        <v>5.2270325576584927E-3</v>
      </c>
      <c r="J83" s="25">
        <v>598715.02999999968</v>
      </c>
      <c r="L83" s="23">
        <f>R82</f>
        <v>419407.64373354148</v>
      </c>
      <c r="M83" s="24">
        <v>0</v>
      </c>
      <c r="N83" s="24">
        <v>0</v>
      </c>
      <c r="O83" s="24">
        <v>0</v>
      </c>
      <c r="P83" s="5">
        <f>R82/J83</f>
        <v>0.70051296980725819</v>
      </c>
      <c r="Q83" s="63">
        <f>P83*H83</f>
        <v>2180.8579929930506</v>
      </c>
      <c r="R83" s="25">
        <f>Q83+L83+M83+N83+O83</f>
        <v>421588.50172653451</v>
      </c>
      <c r="T83" s="23">
        <f>Z82</f>
        <v>175267.67626645841</v>
      </c>
      <c r="U83" s="24">
        <v>0</v>
      </c>
      <c r="V83" s="24">
        <v>0</v>
      </c>
      <c r="W83" s="24">
        <v>926.48</v>
      </c>
      <c r="X83" s="5">
        <f t="shared" si="3"/>
        <v>0.29948703019274181</v>
      </c>
      <c r="Y83" s="26">
        <f>X83*H83</f>
        <v>932.37200700694962</v>
      </c>
      <c r="Z83" s="25">
        <f>V83+W83+T83+Y83+U83</f>
        <v>177126.52827346537</v>
      </c>
    </row>
    <row r="84" spans="1:26" x14ac:dyDescent="0.2">
      <c r="A84" s="22">
        <v>42643</v>
      </c>
      <c r="B84" s="23">
        <f t="shared" si="5"/>
        <v>598715.02999999968</v>
      </c>
      <c r="C84" s="24">
        <v>0</v>
      </c>
      <c r="D84" s="24">
        <v>0</v>
      </c>
      <c r="E84" s="24">
        <v>926.48</v>
      </c>
      <c r="F84" s="26">
        <f t="shared" si="4"/>
        <v>128.14763234861024</v>
      </c>
      <c r="G84" s="26">
        <f>G83-W84+F84</f>
        <v>35385.209632746803</v>
      </c>
      <c r="H84" s="24">
        <v>8140.07</v>
      </c>
      <c r="I84" s="36">
        <f t="shared" si="6"/>
        <v>1.3574894106313629E-2</v>
      </c>
      <c r="J84" s="25">
        <v>607781.57999999973</v>
      </c>
      <c r="L84" s="23">
        <f>R83</f>
        <v>421588.50172653451</v>
      </c>
      <c r="M84" s="24">
        <v>0</v>
      </c>
      <c r="N84" s="24">
        <v>0</v>
      </c>
      <c r="O84" s="24">
        <v>0</v>
      </c>
      <c r="P84" s="5">
        <f>R83/J84</f>
        <v>0.69365133067463924</v>
      </c>
      <c r="Q84" s="63">
        <f>P84*H84</f>
        <v>5646.3703872847109</v>
      </c>
      <c r="R84" s="25">
        <f>Q84+L84+M84+N84+O84</f>
        <v>427234.87211381923</v>
      </c>
      <c r="T84" s="23">
        <f>Z83</f>
        <v>177126.52827346537</v>
      </c>
      <c r="U84" s="24">
        <v>0</v>
      </c>
      <c r="V84" s="24">
        <v>0</v>
      </c>
      <c r="W84" s="24">
        <v>926.48</v>
      </c>
      <c r="X84" s="5">
        <f>1-P84</f>
        <v>0.30634866932536076</v>
      </c>
      <c r="Y84" s="26">
        <f>X84*H84</f>
        <v>2493.6996127152893</v>
      </c>
      <c r="Z84" s="25">
        <f>V84+W84+T84+Y84+U84</f>
        <v>180546.70788618067</v>
      </c>
    </row>
    <row r="85" spans="1:26" x14ac:dyDescent="0.2">
      <c r="A85" s="22">
        <v>42674</v>
      </c>
      <c r="B85" s="23">
        <f t="shared" si="5"/>
        <v>607781.57999999973</v>
      </c>
      <c r="C85" s="24">
        <v>0</v>
      </c>
      <c r="D85" s="24">
        <v>0</v>
      </c>
      <c r="E85" s="24">
        <v>926.48</v>
      </c>
      <c r="F85" s="26">
        <f t="shared" si="4"/>
        <v>125.32025843533607</v>
      </c>
      <c r="G85" s="26">
        <f>G84-W85+F85</f>
        <v>34584.049891182134</v>
      </c>
      <c r="H85" s="24">
        <v>-9379.59</v>
      </c>
      <c r="I85" s="36">
        <f t="shared" si="6"/>
        <v>-1.5409012326861591E-2</v>
      </c>
      <c r="J85" s="25">
        <v>599328.46999999974</v>
      </c>
      <c r="L85" s="23">
        <f>R84</f>
        <v>427234.87211381923</v>
      </c>
      <c r="M85" s="24">
        <v>0</v>
      </c>
      <c r="N85" s="24">
        <v>0</v>
      </c>
      <c r="O85" s="24">
        <v>0</v>
      </c>
      <c r="P85" s="5">
        <f>R84/J85</f>
        <v>0.71285596046158028</v>
      </c>
      <c r="Q85" s="63">
        <f>P85*H85</f>
        <v>-6686.2966381858341</v>
      </c>
      <c r="R85" s="25">
        <f>Q85+L85+M85+N85+O85</f>
        <v>420548.57547563338</v>
      </c>
      <c r="T85" s="23">
        <f>Z84</f>
        <v>180546.70788618067</v>
      </c>
      <c r="U85" s="24">
        <v>0</v>
      </c>
      <c r="V85" s="24">
        <v>0</v>
      </c>
      <c r="W85" s="24">
        <v>926.48</v>
      </c>
      <c r="X85" s="5">
        <f>1-P85</f>
        <v>0.28714403953841972</v>
      </c>
      <c r="Y85" s="26">
        <f>X85*H85</f>
        <v>-2693.293361814166</v>
      </c>
      <c r="Z85" s="25">
        <f>V85+W85+T85+Y85+U85</f>
        <v>178779.89452436651</v>
      </c>
    </row>
    <row r="86" spans="1:26" x14ac:dyDescent="0.2">
      <c r="A86" s="22">
        <v>42704</v>
      </c>
      <c r="B86" s="23">
        <f t="shared" si="5"/>
        <v>599328.46999999974</v>
      </c>
      <c r="C86" s="24">
        <v>0</v>
      </c>
      <c r="D86" s="24">
        <v>-7.95</v>
      </c>
      <c r="E86" s="24">
        <v>926.48</v>
      </c>
      <c r="F86" s="26">
        <f t="shared" si="4"/>
        <v>122.48287109461064</v>
      </c>
      <c r="G86" s="26">
        <f>G85-W86+F86</f>
        <v>33780.05276227674</v>
      </c>
      <c r="H86" s="24">
        <v>2324.7600000000002</v>
      </c>
      <c r="I86" s="36">
        <f t="shared" si="6"/>
        <v>3.8730056126894449E-3</v>
      </c>
      <c r="J86" s="25">
        <v>602571.75999999966</v>
      </c>
      <c r="L86" s="23">
        <f>R85</f>
        <v>420548.57547563338</v>
      </c>
      <c r="M86" s="24">
        <v>0</v>
      </c>
      <c r="N86" s="24">
        <v>0</v>
      </c>
      <c r="O86" s="24">
        <v>0</v>
      </c>
      <c r="P86" s="5">
        <f>R85/J86</f>
        <v>0.6979228091864671</v>
      </c>
      <c r="Q86" s="63">
        <f>P86*H86</f>
        <v>1622.5030298843315</v>
      </c>
      <c r="R86" s="25">
        <f>Q86+L86+M86+N86+O86</f>
        <v>422171.07850551768</v>
      </c>
      <c r="T86" s="23">
        <f>Z85</f>
        <v>178779.89452436651</v>
      </c>
      <c r="U86" s="24">
        <v>0</v>
      </c>
      <c r="V86" s="24">
        <v>-7.95</v>
      </c>
      <c r="W86" s="24">
        <v>926.48</v>
      </c>
      <c r="X86" s="5">
        <f t="shared" ref="X86:X91" si="7">1-P86</f>
        <v>0.3020771908135329</v>
      </c>
      <c r="Y86" s="26">
        <f>X86*H86</f>
        <v>702.25697011566876</v>
      </c>
      <c r="Z86" s="25">
        <f>V86+W86+T86+Y86+U86</f>
        <v>180400.68149448218</v>
      </c>
    </row>
    <row r="87" spans="1:26" x14ac:dyDescent="0.2">
      <c r="A87" s="22">
        <v>42735</v>
      </c>
      <c r="B87" s="23">
        <f t="shared" si="5"/>
        <v>602571.75999999966</v>
      </c>
      <c r="C87" s="24">
        <v>0</v>
      </c>
      <c r="D87" s="24">
        <v>0</v>
      </c>
      <c r="E87" s="24">
        <v>926.48</v>
      </c>
      <c r="F87" s="26">
        <f t="shared" si="4"/>
        <v>119.63543486287929</v>
      </c>
      <c r="G87" s="26">
        <f>G86-W87+F87</f>
        <v>32973.208197139618</v>
      </c>
      <c r="H87" s="24">
        <v>7198.32</v>
      </c>
      <c r="I87" s="36">
        <f t="shared" si="6"/>
        <v>1.1927656988693131E-2</v>
      </c>
      <c r="J87" s="25">
        <v>610696.55999999971</v>
      </c>
      <c r="L87" s="23">
        <f>R86</f>
        <v>422171.07850551768</v>
      </c>
      <c r="M87" s="24">
        <v>0</v>
      </c>
      <c r="N87" s="24">
        <v>0</v>
      </c>
      <c r="O87" s="24">
        <v>0</v>
      </c>
      <c r="P87" s="5">
        <f>R86/J87</f>
        <v>0.69129434510899801</v>
      </c>
      <c r="Q87" s="63">
        <f>P87*H87</f>
        <v>4976.1579102850028</v>
      </c>
      <c r="R87" s="25">
        <f>Q87+L87+M87+N87+O87</f>
        <v>427147.23641580268</v>
      </c>
      <c r="T87" s="23">
        <f>Z86</f>
        <v>180400.68149448218</v>
      </c>
      <c r="U87" s="24">
        <v>0</v>
      </c>
      <c r="V87" s="24">
        <v>0</v>
      </c>
      <c r="W87" s="24">
        <v>926.48</v>
      </c>
      <c r="X87" s="5">
        <f t="shared" si="7"/>
        <v>0.30870565489100199</v>
      </c>
      <c r="Y87" s="26">
        <f>X87*H87</f>
        <v>2222.1620897149974</v>
      </c>
      <c r="Z87" s="25">
        <f>V87+W87+T87+Y87+U87</f>
        <v>183549.32358419718</v>
      </c>
    </row>
    <row r="88" spans="1:26" x14ac:dyDescent="0.2">
      <c r="A88" s="22">
        <v>42766</v>
      </c>
      <c r="B88" s="23">
        <f t="shared" si="5"/>
        <v>610696.55999999971</v>
      </c>
      <c r="C88" s="24">
        <v>0</v>
      </c>
      <c r="D88" s="24">
        <v>-7.95</v>
      </c>
      <c r="E88" s="24">
        <v>926.48</v>
      </c>
      <c r="F88" s="26">
        <f t="shared" si="4"/>
        <v>116.77791415098966</v>
      </c>
      <c r="G88" s="26">
        <f>G87-W88+F88</f>
        <v>32163.506111290608</v>
      </c>
      <c r="H88" s="24">
        <v>28389.45</v>
      </c>
      <c r="I88" s="36">
        <f t="shared" si="6"/>
        <v>4.6417183722527205E-2</v>
      </c>
      <c r="J88" s="25">
        <v>640004.53999999969</v>
      </c>
      <c r="L88" s="23">
        <f>R87</f>
        <v>427147.23641580268</v>
      </c>
      <c r="M88" s="24">
        <v>0</v>
      </c>
      <c r="N88" s="24">
        <v>0</v>
      </c>
      <c r="O88" s="24">
        <v>0</v>
      </c>
      <c r="P88" s="5">
        <f>R87/J88</f>
        <v>0.66741282243998279</v>
      </c>
      <c r="Q88" s="63">
        <f>P88*H88</f>
        <v>18947.48295201877</v>
      </c>
      <c r="R88" s="25">
        <f>Q88+L88+M88+N88+O88</f>
        <v>446094.71936782147</v>
      </c>
      <c r="T88" s="23">
        <f>Z87</f>
        <v>183549.32358419718</v>
      </c>
      <c r="U88" s="24">
        <v>0</v>
      </c>
      <c r="V88" s="24">
        <v>-7.95</v>
      </c>
      <c r="W88" s="24">
        <v>926.48</v>
      </c>
      <c r="X88" s="5">
        <f t="shared" si="7"/>
        <v>0.33258717756001721</v>
      </c>
      <c r="Y88" s="26">
        <f>X88*H88</f>
        <v>9441.9670479812303</v>
      </c>
      <c r="Z88" s="25">
        <f>V88+W88+T88+Y88+U88</f>
        <v>193909.82063217839</v>
      </c>
    </row>
    <row r="89" spans="1:26" x14ac:dyDescent="0.2">
      <c r="A89" s="22">
        <v>42794</v>
      </c>
      <c r="B89" s="23">
        <f t="shared" si="5"/>
        <v>640004.53999999969</v>
      </c>
      <c r="C89" s="24">
        <v>0</v>
      </c>
      <c r="D89" s="24">
        <v>-7.95</v>
      </c>
      <c r="E89" s="24">
        <v>926.48</v>
      </c>
      <c r="F89" s="26">
        <f t="shared" si="4"/>
        <v>113.91027324374681</v>
      </c>
      <c r="G89" s="26">
        <f>G88-W89+F89</f>
        <v>31350.936384534354</v>
      </c>
      <c r="H89" s="24">
        <v>34279.49</v>
      </c>
      <c r="I89" s="36">
        <f t="shared" si="6"/>
        <v>5.3484562507634517E-2</v>
      </c>
      <c r="J89" s="25">
        <v>675202.55999999971</v>
      </c>
      <c r="L89" s="23">
        <f>R88</f>
        <v>446094.71936782147</v>
      </c>
      <c r="M89" s="24">
        <v>0</v>
      </c>
      <c r="N89" s="24">
        <v>0</v>
      </c>
      <c r="O89" s="24">
        <v>0</v>
      </c>
      <c r="P89" s="5">
        <f>R88/J89</f>
        <v>0.66068280216209729</v>
      </c>
      <c r="Q89" s="63">
        <f>P89*H89</f>
        <v>22647.869509887591</v>
      </c>
      <c r="R89" s="25">
        <f>Q89+L89+M89+N89+O89</f>
        <v>468742.58887770906</v>
      </c>
      <c r="T89" s="23">
        <f>Z88</f>
        <v>193909.82063217839</v>
      </c>
      <c r="U89" s="24">
        <v>0</v>
      </c>
      <c r="V89" s="24">
        <v>-7.95</v>
      </c>
      <c r="W89" s="24">
        <v>926.48</v>
      </c>
      <c r="X89" s="5">
        <f t="shared" si="7"/>
        <v>0.33931719783790271</v>
      </c>
      <c r="Y89" s="26">
        <f>X89*H89</f>
        <v>11631.620490112407</v>
      </c>
      <c r="Z89" s="25">
        <f>V89+W89+T89+Y89+U89</f>
        <v>206459.97112229079</v>
      </c>
    </row>
    <row r="90" spans="1:26" x14ac:dyDescent="0.2">
      <c r="A90" s="22">
        <v>42825</v>
      </c>
      <c r="B90" s="23">
        <f t="shared" si="5"/>
        <v>675202.55999999971</v>
      </c>
      <c r="C90" s="24">
        <v>0</v>
      </c>
      <c r="D90" s="24">
        <v>0</v>
      </c>
      <c r="E90" s="24">
        <v>926.48</v>
      </c>
      <c r="F90" s="26">
        <f t="shared" si="4"/>
        <v>111.03247629946686</v>
      </c>
      <c r="G90" s="26">
        <f>G89-W90+F90</f>
        <v>30535.488860833822</v>
      </c>
      <c r="H90" s="24">
        <v>13812.87</v>
      </c>
      <c r="I90" s="36">
        <f t="shared" si="6"/>
        <v>2.0429339937831997E-2</v>
      </c>
      <c r="J90" s="25">
        <v>689941.91</v>
      </c>
      <c r="L90" s="23">
        <f>R89</f>
        <v>468742.58887770906</v>
      </c>
      <c r="M90" s="24">
        <v>0</v>
      </c>
      <c r="N90" s="24">
        <v>0</v>
      </c>
      <c r="O90" s="24">
        <v>0</v>
      </c>
      <c r="P90" s="5">
        <f>R89/J90</f>
        <v>0.67939428245156031</v>
      </c>
      <c r="Q90" s="63">
        <f>P90*H90</f>
        <v>9384.3849022466839</v>
      </c>
      <c r="R90" s="25">
        <f>Q90+L90+M90+N90+O90</f>
        <v>478126.97377995576</v>
      </c>
      <c r="T90" s="23">
        <f>Z89</f>
        <v>206459.97112229079</v>
      </c>
      <c r="U90" s="24">
        <v>0</v>
      </c>
      <c r="V90" s="24">
        <v>0</v>
      </c>
      <c r="W90" s="24">
        <v>926.48</v>
      </c>
      <c r="X90" s="5">
        <f t="shared" si="7"/>
        <v>0.32060571754843969</v>
      </c>
      <c r="Y90" s="26">
        <f>X90*H90</f>
        <v>4428.485097753316</v>
      </c>
      <c r="Z90" s="25">
        <f>V90+W90+T90+Y90+U90</f>
        <v>211814.93622004412</v>
      </c>
    </row>
    <row r="91" spans="1:26" ht="15" customHeight="1" x14ac:dyDescent="0.2">
      <c r="A91" s="78" t="s">
        <v>7</v>
      </c>
      <c r="B91" s="30">
        <f t="shared" si="5"/>
        <v>689941.91</v>
      </c>
      <c r="C91" s="31">
        <v>26901</v>
      </c>
      <c r="D91" s="31"/>
      <c r="E91" s="31"/>
      <c r="F91" s="32"/>
      <c r="G91" s="32"/>
      <c r="H91" s="31"/>
      <c r="I91" s="36"/>
      <c r="J91" s="25">
        <f>B91+C91</f>
        <v>716842.91</v>
      </c>
      <c r="L91" s="23"/>
      <c r="M91" s="24"/>
      <c r="N91" s="31"/>
      <c r="O91" s="31"/>
      <c r="P91" s="33"/>
      <c r="Q91" s="76"/>
      <c r="R91" s="25"/>
      <c r="S91" s="36"/>
      <c r="T91" s="34">
        <f>Z90</f>
        <v>211814.93622004412</v>
      </c>
      <c r="U91" s="32">
        <v>26901</v>
      </c>
      <c r="V91" s="32"/>
      <c r="W91" s="32"/>
      <c r="X91" s="33"/>
      <c r="Y91" s="32"/>
      <c r="Z91" s="35">
        <f>V91+W91+T91+Y91+U91</f>
        <v>238715.93622004412</v>
      </c>
    </row>
    <row r="92" spans="1:26" s="45" customFormat="1" ht="21" customHeight="1" x14ac:dyDescent="0.2">
      <c r="A92" s="77" t="s">
        <v>35</v>
      </c>
      <c r="B92" s="38"/>
      <c r="C92" s="39">
        <f t="shared" ref="C92:E92" si="8">SUM(C8:C91)</f>
        <v>181585</v>
      </c>
      <c r="D92" s="39">
        <f t="shared" si="8"/>
        <v>-876.58000000002824</v>
      </c>
      <c r="E92" s="39">
        <f t="shared" si="8"/>
        <v>-26919.249999999945</v>
      </c>
      <c r="F92" s="39"/>
      <c r="G92" s="40">
        <f>G90</f>
        <v>30535.488860833822</v>
      </c>
      <c r="H92" s="39">
        <f>SUM(H8:H91)</f>
        <v>296435.67000000004</v>
      </c>
      <c r="I92" s="41"/>
      <c r="J92" s="42">
        <f>J90</f>
        <v>689941.91</v>
      </c>
      <c r="K92" s="43"/>
      <c r="L92" s="38"/>
      <c r="M92" s="39">
        <f>SUM(M8:M91)</f>
        <v>8708.0246575342462</v>
      </c>
      <c r="N92" s="39">
        <f>SUM(N8:N91)</f>
        <v>-50</v>
      </c>
      <c r="O92" s="39">
        <f>SUM(O8:O91)</f>
        <v>0</v>
      </c>
      <c r="P92" s="39"/>
      <c r="Q92" s="64">
        <f>SUM(Q8:Q91)</f>
        <v>202850.87912242167</v>
      </c>
      <c r="R92" s="44">
        <f>R90</f>
        <v>478126.97377995576</v>
      </c>
      <c r="S92" s="43"/>
      <c r="T92" s="38"/>
      <c r="U92" s="39">
        <f>SUM(U8:U91)</f>
        <v>172876.97534246574</v>
      </c>
      <c r="V92" s="39">
        <f t="shared" ref="U92:W92" si="9">SUM(V8:V91)</f>
        <v>-826.58000000002824</v>
      </c>
      <c r="W92" s="39">
        <f t="shared" si="9"/>
        <v>-26919.249999999945</v>
      </c>
      <c r="X92" s="39"/>
      <c r="Y92" s="39">
        <f>SUM(Y8:Y91)</f>
        <v>93584.790877578314</v>
      </c>
      <c r="Z92" s="44">
        <f>Z91</f>
        <v>238715.93622004412</v>
      </c>
    </row>
    <row r="93" spans="1:26" ht="30" customHeight="1" x14ac:dyDescent="0.2">
      <c r="A93" s="2" t="s">
        <v>26</v>
      </c>
      <c r="Q93" s="65"/>
      <c r="T93" s="47"/>
      <c r="Y93" s="4"/>
    </row>
    <row r="94" spans="1:26" ht="38" customHeight="1" x14ac:dyDescent="0.2">
      <c r="A94" s="53" t="s">
        <v>31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68"/>
    </row>
    <row r="95" spans="1:26" ht="23" customHeight="1" x14ac:dyDescent="0.2">
      <c r="A95" s="53" t="s">
        <v>27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48"/>
    </row>
    <row r="96" spans="1:26" ht="26" customHeight="1" x14ac:dyDescent="0.2">
      <c r="A96" s="53" t="s">
        <v>34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48"/>
    </row>
    <row r="97" spans="1:20" x14ac:dyDescent="0.2">
      <c r="A97" s="49"/>
    </row>
    <row r="98" spans="1:20" ht="21" x14ac:dyDescent="0.25">
      <c r="A98" s="59"/>
    </row>
    <row r="99" spans="1:20" x14ac:dyDescent="0.2">
      <c r="A99" s="49"/>
    </row>
    <row r="100" spans="1:20" x14ac:dyDescent="0.2">
      <c r="A100" s="49"/>
    </row>
    <row r="101" spans="1:20" x14ac:dyDescent="0.2">
      <c r="A101" s="49"/>
      <c r="N101" s="5"/>
    </row>
    <row r="102" spans="1:20" x14ac:dyDescent="0.2">
      <c r="A102" s="49"/>
      <c r="N102" s="5"/>
    </row>
    <row r="103" spans="1:20" x14ac:dyDescent="0.2">
      <c r="A103" s="49"/>
      <c r="N103" s="5"/>
    </row>
    <row r="104" spans="1:20" x14ac:dyDescent="0.2">
      <c r="A104" s="49"/>
      <c r="Q104" s="67"/>
      <c r="S104" s="3"/>
      <c r="T104" s="5"/>
    </row>
    <row r="105" spans="1:20" x14ac:dyDescent="0.2">
      <c r="A105" s="3"/>
      <c r="Q105" s="67"/>
      <c r="S105" s="3"/>
      <c r="T105" s="5"/>
    </row>
    <row r="106" spans="1:20" x14ac:dyDescent="0.2">
      <c r="A106" s="50"/>
      <c r="Q106" s="67"/>
      <c r="S106" s="3"/>
      <c r="T106" s="5"/>
    </row>
    <row r="107" spans="1:20" x14ac:dyDescent="0.2">
      <c r="A107" s="50"/>
      <c r="Q107" s="67"/>
      <c r="S107" s="3"/>
      <c r="T107" s="5"/>
    </row>
    <row r="108" spans="1:20" x14ac:dyDescent="0.2">
      <c r="A108" s="50"/>
      <c r="G108" s="85"/>
      <c r="O108" s="85"/>
      <c r="Q108" s="67"/>
      <c r="S108" s="3"/>
      <c r="T108" s="5"/>
    </row>
    <row r="109" spans="1:20" x14ac:dyDescent="0.2">
      <c r="A109" s="3"/>
      <c r="G109" s="85"/>
      <c r="O109" s="85"/>
      <c r="Q109" s="67"/>
      <c r="S109" s="3"/>
      <c r="T109" s="5"/>
    </row>
    <row r="110" spans="1:20" x14ac:dyDescent="0.2">
      <c r="A110" s="3"/>
      <c r="G110" s="85"/>
      <c r="O110" s="85"/>
      <c r="Q110" s="67"/>
      <c r="S110" s="3"/>
      <c r="T110" s="5"/>
    </row>
    <row r="111" spans="1:20" x14ac:dyDescent="0.2">
      <c r="A111" s="3"/>
      <c r="E111" s="85"/>
      <c r="G111" s="85"/>
      <c r="M111" s="85"/>
      <c r="O111" s="85"/>
      <c r="P111" s="85"/>
      <c r="Q111" s="67"/>
      <c r="S111" s="3"/>
      <c r="T111" s="5"/>
    </row>
    <row r="112" spans="1:20" x14ac:dyDescent="0.2">
      <c r="A112" s="3"/>
      <c r="Q112" s="67"/>
      <c r="S112" s="3"/>
      <c r="T112" s="5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</sheetData>
  <mergeCells count="9">
    <mergeCell ref="A95:Y95"/>
    <mergeCell ref="A96:Y96"/>
    <mergeCell ref="A2:Z2"/>
    <mergeCell ref="A1:Z1"/>
    <mergeCell ref="A3:Z3"/>
    <mergeCell ref="B4:J4"/>
    <mergeCell ref="L4:R4"/>
    <mergeCell ref="T4:Z4"/>
    <mergeCell ref="A94:Y94"/>
  </mergeCells>
  <phoneticPr fontId="4" type="noConversion"/>
  <printOptions horizontalCentered="1"/>
  <pageMargins left="0.25" right="0.25" top="0.5" bottom="0.5" header="0.3" footer="0.3"/>
  <pageSetup scale="40" fitToHeight="2" orientation="landscape" horizontalDpi="0" verticalDpi="0"/>
  <headerFooter>
    <oddFooter>&amp;C&amp;"Calibri,Regular"&amp;K000000Financial Harmony Consulting&amp;R&amp;"Calibri,Regular"&amp;K000000&amp;N&amp;P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36"/>
  <sheetViews>
    <sheetView showGridLines="0" workbookViewId="0">
      <pane ySplit="5" topLeftCell="A85" activePane="bottomLeft" state="frozen"/>
      <selection pane="bottomLeft" sqref="A1:Z1"/>
    </sheetView>
  </sheetViews>
  <sheetFormatPr baseColWidth="10" defaultRowHeight="16" x14ac:dyDescent="0.2"/>
  <cols>
    <col min="1" max="1" width="13.33203125" style="46" customWidth="1"/>
    <col min="2" max="2" width="13.33203125" style="3" customWidth="1"/>
    <col min="3" max="3" width="15.5" style="3" customWidth="1"/>
    <col min="4" max="4" width="12" style="3" customWidth="1"/>
    <col min="5" max="5" width="13" style="3" customWidth="1"/>
    <col min="6" max="6" width="8.33203125" style="3" customWidth="1"/>
    <col min="7" max="7" width="12.1640625" style="3" bestFit="1" customWidth="1"/>
    <col min="8" max="8" width="13.33203125" style="3" bestFit="1" customWidth="1"/>
    <col min="9" max="9" width="13" style="4" customWidth="1"/>
    <col min="10" max="10" width="12.83203125" style="3" bestFit="1" customWidth="1"/>
    <col min="11" max="11" width="2.83203125" style="5" customWidth="1"/>
    <col min="12" max="12" width="12.5" style="3" customWidth="1"/>
    <col min="13" max="13" width="15.5" style="3" customWidth="1"/>
    <col min="14" max="14" width="12.1640625" style="3" customWidth="1"/>
    <col min="15" max="15" width="12.83203125" style="3" customWidth="1"/>
    <col min="16" max="16" width="11.83203125" style="3" customWidth="1"/>
    <col min="17" max="17" width="12.5" style="66" customWidth="1"/>
    <col min="18" max="18" width="12.83203125" style="3" bestFit="1" customWidth="1"/>
    <col min="19" max="19" width="2.83203125" style="5" customWidth="1"/>
    <col min="20" max="20" width="12.5" style="3" customWidth="1"/>
    <col min="21" max="21" width="15.5" style="3" customWidth="1"/>
    <col min="22" max="22" width="12.1640625" style="3" customWidth="1"/>
    <col min="23" max="23" width="12.83203125" style="3" customWidth="1"/>
    <col min="24" max="24" width="12" style="3" customWidth="1"/>
    <col min="25" max="25" width="12.33203125" style="3" customWidth="1"/>
    <col min="26" max="26" width="12.83203125" style="3" customWidth="1"/>
    <col min="27" max="27" width="16.83203125" bestFit="1" customWidth="1"/>
    <col min="28" max="28" width="12.83203125" bestFit="1" customWidth="1"/>
    <col min="30" max="16384" width="10.83203125" style="3"/>
  </cols>
  <sheetData>
    <row r="1" spans="1:29" ht="25" customHeight="1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9" ht="25" customHeight="1" x14ac:dyDescent="0.25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9" s="51" customFormat="1" ht="42" customHeight="1" x14ac:dyDescent="0.2">
      <c r="A3" s="55" t="s">
        <v>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/>
      <c r="AB3"/>
      <c r="AC3"/>
    </row>
    <row r="4" spans="1:29" s="15" customFormat="1" ht="27" customHeight="1" x14ac:dyDescent="0.2">
      <c r="A4" s="52"/>
      <c r="B4" s="56" t="s">
        <v>30</v>
      </c>
      <c r="C4" s="57"/>
      <c r="D4" s="57"/>
      <c r="E4" s="57"/>
      <c r="F4" s="57"/>
      <c r="G4" s="57"/>
      <c r="H4" s="57"/>
      <c r="I4" s="57"/>
      <c r="J4" s="58"/>
      <c r="K4" s="11"/>
      <c r="L4" s="69" t="s">
        <v>28</v>
      </c>
      <c r="M4" s="70"/>
      <c r="N4" s="70"/>
      <c r="O4" s="70"/>
      <c r="P4" s="70"/>
      <c r="Q4" s="70"/>
      <c r="R4" s="71"/>
      <c r="S4" s="11"/>
      <c r="T4" s="69" t="s">
        <v>29</v>
      </c>
      <c r="U4" s="70"/>
      <c r="V4" s="70"/>
      <c r="W4" s="70"/>
      <c r="X4" s="70"/>
      <c r="Y4" s="70"/>
      <c r="Z4" s="71"/>
      <c r="AA4"/>
      <c r="AB4"/>
      <c r="AC4"/>
    </row>
    <row r="5" spans="1:29" s="15" customFormat="1" ht="66" customHeight="1" x14ac:dyDescent="0.2">
      <c r="A5" s="6" t="s">
        <v>20</v>
      </c>
      <c r="B5" s="7" t="s">
        <v>9</v>
      </c>
      <c r="C5" s="8" t="s">
        <v>21</v>
      </c>
      <c r="D5" s="8" t="s">
        <v>22</v>
      </c>
      <c r="E5" s="8" t="s">
        <v>23</v>
      </c>
      <c r="F5" s="8" t="s">
        <v>6</v>
      </c>
      <c r="G5" s="8" t="s">
        <v>5</v>
      </c>
      <c r="H5" s="8" t="s">
        <v>24</v>
      </c>
      <c r="I5" s="9" t="s">
        <v>25</v>
      </c>
      <c r="J5" s="10" t="s">
        <v>2</v>
      </c>
      <c r="K5" s="11"/>
      <c r="L5" s="12" t="s">
        <v>16</v>
      </c>
      <c r="M5" s="13" t="s">
        <v>10</v>
      </c>
      <c r="N5" s="13" t="s">
        <v>12</v>
      </c>
      <c r="O5" s="13" t="s">
        <v>14</v>
      </c>
      <c r="P5" s="13" t="s">
        <v>32</v>
      </c>
      <c r="Q5" s="62" t="s">
        <v>0</v>
      </c>
      <c r="R5" s="14" t="s">
        <v>17</v>
      </c>
      <c r="S5" s="11"/>
      <c r="T5" s="12" t="s">
        <v>18</v>
      </c>
      <c r="U5" s="13" t="s">
        <v>11</v>
      </c>
      <c r="V5" s="13" t="s">
        <v>13</v>
      </c>
      <c r="W5" s="13" t="s">
        <v>15</v>
      </c>
      <c r="X5" s="13" t="s">
        <v>33</v>
      </c>
      <c r="Y5" s="13" t="s">
        <v>1</v>
      </c>
      <c r="Z5" s="14" t="s">
        <v>19</v>
      </c>
      <c r="AA5"/>
      <c r="AB5"/>
      <c r="AC5"/>
    </row>
    <row r="6" spans="1:29" s="15" customFormat="1" ht="7" customHeight="1" x14ac:dyDescent="0.2">
      <c r="A6" s="16"/>
      <c r="B6" s="17"/>
      <c r="C6" s="18"/>
      <c r="D6" s="18"/>
      <c r="E6" s="18"/>
      <c r="F6" s="18"/>
      <c r="G6" s="18"/>
      <c r="H6" s="19"/>
      <c r="I6" s="20"/>
      <c r="J6" s="21"/>
      <c r="K6" s="11"/>
      <c r="L6" s="72"/>
      <c r="M6" s="73"/>
      <c r="N6" s="73"/>
      <c r="O6" s="73"/>
      <c r="P6" s="73"/>
      <c r="Q6" s="74"/>
      <c r="R6" s="75"/>
      <c r="S6" s="61"/>
      <c r="T6" s="72"/>
      <c r="U6" s="73"/>
      <c r="V6" s="73"/>
      <c r="W6" s="73"/>
      <c r="X6" s="73"/>
      <c r="Y6" s="74"/>
      <c r="Z6" s="75"/>
      <c r="AA6"/>
      <c r="AB6"/>
      <c r="AC6"/>
    </row>
    <row r="7" spans="1:29" x14ac:dyDescent="0.2">
      <c r="A7" s="22">
        <v>40298</v>
      </c>
      <c r="B7" s="23"/>
      <c r="C7" s="24"/>
      <c r="D7" s="24"/>
      <c r="E7" s="24"/>
      <c r="F7" s="24"/>
      <c r="G7" s="24"/>
      <c r="H7" s="24"/>
      <c r="I7" s="5"/>
      <c r="J7" s="25">
        <v>266618.07</v>
      </c>
      <c r="L7" s="29"/>
      <c r="M7" s="73"/>
      <c r="N7" s="26"/>
      <c r="O7" s="26"/>
      <c r="P7" s="26"/>
      <c r="Q7" s="63"/>
      <c r="R7" s="27">
        <v>266618.07</v>
      </c>
      <c r="S7" s="36"/>
      <c r="T7" s="23"/>
      <c r="U7" s="26"/>
      <c r="V7" s="24"/>
      <c r="W7" s="24"/>
      <c r="X7" s="24"/>
      <c r="Y7" s="24"/>
      <c r="Z7" s="25"/>
    </row>
    <row r="8" spans="1:29" x14ac:dyDescent="0.2">
      <c r="A8" s="22">
        <v>40329</v>
      </c>
      <c r="B8" s="23">
        <f t="shared" ref="B8:B71" si="0">J7</f>
        <v>266618.07</v>
      </c>
      <c r="C8" s="24">
        <v>0</v>
      </c>
      <c r="D8" s="24">
        <v>-25</v>
      </c>
      <c r="E8" s="24">
        <v>0</v>
      </c>
      <c r="F8" s="24">
        <v>0</v>
      </c>
      <c r="G8" s="24">
        <v>0</v>
      </c>
      <c r="H8" s="26">
        <f>-7598.3</f>
        <v>-7598.3</v>
      </c>
      <c r="I8" s="36">
        <f>H8/SUM(B8:E8)</f>
        <v>-2.8501491055262614E-2</v>
      </c>
      <c r="J8" s="25">
        <v>258994.77</v>
      </c>
      <c r="L8" s="23">
        <f>R7</f>
        <v>266618.07</v>
      </c>
      <c r="M8" s="24">
        <v>0</v>
      </c>
      <c r="N8" s="24">
        <v>-25</v>
      </c>
      <c r="O8" s="24">
        <v>0</v>
      </c>
      <c r="P8" s="5">
        <v>1</v>
      </c>
      <c r="Q8" s="63">
        <f>(L8+M8+N8+O8)*I8</f>
        <v>-7598.3</v>
      </c>
      <c r="R8" s="25">
        <f>Q8+L8+M8+N8+O8</f>
        <v>258994.77000000002</v>
      </c>
      <c r="T8" s="29">
        <f>Z7</f>
        <v>0</v>
      </c>
      <c r="U8" s="24">
        <v>0</v>
      </c>
      <c r="V8" s="24">
        <v>0</v>
      </c>
      <c r="W8" s="24">
        <v>0</v>
      </c>
      <c r="X8" s="5">
        <v>0</v>
      </c>
      <c r="Y8" s="26">
        <v>0</v>
      </c>
      <c r="Z8" s="27">
        <f>T8+Y8+U8</f>
        <v>0</v>
      </c>
    </row>
    <row r="9" spans="1:29" x14ac:dyDescent="0.2">
      <c r="A9" s="28">
        <v>40359</v>
      </c>
      <c r="B9" s="23">
        <f t="shared" si="0"/>
        <v>258994.77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-3421.14</v>
      </c>
      <c r="I9" s="36">
        <f t="shared" ref="I9:I72" si="1">H9/SUM(B9:E9)</f>
        <v>-1.3209301485122654E-2</v>
      </c>
      <c r="J9" s="25">
        <v>255573.63</v>
      </c>
      <c r="L9" s="23">
        <f>R8</f>
        <v>258994.77000000002</v>
      </c>
      <c r="M9" s="24">
        <v>0</v>
      </c>
      <c r="N9" s="24">
        <v>0</v>
      </c>
      <c r="O9" s="24">
        <v>0</v>
      </c>
      <c r="P9" s="5">
        <v>1</v>
      </c>
      <c r="Q9" s="63">
        <f>(L9+M9+N9+O9)*I9</f>
        <v>-3421.1400000000003</v>
      </c>
      <c r="R9" s="25">
        <f>Q9+L9+M9+N9+O9</f>
        <v>255573.63</v>
      </c>
      <c r="T9" s="29">
        <f>Z8</f>
        <v>0</v>
      </c>
      <c r="U9" s="24">
        <v>0</v>
      </c>
      <c r="V9" s="24">
        <v>0</v>
      </c>
      <c r="W9" s="24">
        <v>0</v>
      </c>
      <c r="X9" s="5">
        <v>0</v>
      </c>
      <c r="Y9" s="26">
        <f>I9*(U9+V9+W9+T9)</f>
        <v>0</v>
      </c>
      <c r="Z9" s="25">
        <f>V9+W9+T9+Y9+U9</f>
        <v>0</v>
      </c>
    </row>
    <row r="10" spans="1:29" x14ac:dyDescent="0.2">
      <c r="A10" s="22">
        <v>40390</v>
      </c>
      <c r="B10" s="23">
        <f t="shared" si="0"/>
        <v>255573.63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6261.5</v>
      </c>
      <c r="I10" s="36">
        <f t="shared" si="1"/>
        <v>2.4499788964925686E-2</v>
      </c>
      <c r="J10" s="25">
        <v>261835.13</v>
      </c>
      <c r="L10" s="23">
        <f>R9</f>
        <v>255573.63</v>
      </c>
      <c r="M10" s="24">
        <v>0</v>
      </c>
      <c r="N10" s="24">
        <v>0</v>
      </c>
      <c r="O10" s="24">
        <v>0</v>
      </c>
      <c r="P10" s="5">
        <v>1</v>
      </c>
      <c r="Q10" s="63">
        <f>(L10+M10+N10+O10)*I10</f>
        <v>6261.5</v>
      </c>
      <c r="R10" s="25">
        <f>Q10+L10+M10+N10+O10</f>
        <v>261835.13</v>
      </c>
      <c r="T10" s="23">
        <f>Z9</f>
        <v>0</v>
      </c>
      <c r="U10" s="24">
        <v>0</v>
      </c>
      <c r="V10" s="24">
        <v>0</v>
      </c>
      <c r="W10" s="24">
        <v>0</v>
      </c>
      <c r="X10" s="5">
        <v>0</v>
      </c>
      <c r="Y10" s="26">
        <f>I10*(U10+V10+W10+T10)</f>
        <v>0</v>
      </c>
      <c r="Z10" s="25">
        <f>V10+W10+T10+Y10+U10</f>
        <v>0</v>
      </c>
    </row>
    <row r="11" spans="1:29" x14ac:dyDescent="0.2">
      <c r="A11" s="22">
        <v>40420</v>
      </c>
      <c r="B11" s="23">
        <f t="shared" si="0"/>
        <v>261835.13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-3583.54</v>
      </c>
      <c r="I11" s="36">
        <f t="shared" si="1"/>
        <v>-1.3686245997624535E-2</v>
      </c>
      <c r="J11" s="25">
        <v>258251.59</v>
      </c>
      <c r="L11" s="23">
        <f>R10</f>
        <v>261835.13</v>
      </c>
      <c r="M11" s="24">
        <v>0</v>
      </c>
      <c r="N11" s="24">
        <v>0</v>
      </c>
      <c r="O11" s="24">
        <v>0</v>
      </c>
      <c r="P11" s="5">
        <v>1</v>
      </c>
      <c r="Q11" s="63">
        <f>(L11+M11+N11+O11)*I11</f>
        <v>-3583.54</v>
      </c>
      <c r="R11" s="25">
        <f>Q11+L11+M11+N11+O11</f>
        <v>258251.59</v>
      </c>
      <c r="T11" s="23">
        <f>Z10</f>
        <v>0</v>
      </c>
      <c r="U11" s="24">
        <v>0</v>
      </c>
      <c r="V11" s="24">
        <v>0</v>
      </c>
      <c r="W11" s="24">
        <v>0</v>
      </c>
      <c r="X11" s="5">
        <v>0</v>
      </c>
      <c r="Y11" s="26">
        <f>I11*(U11+V11+W11+T11)</f>
        <v>0</v>
      </c>
      <c r="Z11" s="25">
        <f>V11+W11+T11+Y11+U11</f>
        <v>0</v>
      </c>
    </row>
    <row r="12" spans="1:29" x14ac:dyDescent="0.2">
      <c r="A12" s="22">
        <v>40451</v>
      </c>
      <c r="B12" s="23">
        <f t="shared" si="0"/>
        <v>258251.59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8335.76</v>
      </c>
      <c r="I12" s="36">
        <f t="shared" si="1"/>
        <v>3.2277671552767596E-2</v>
      </c>
      <c r="J12" s="25">
        <v>266587.34999999998</v>
      </c>
      <c r="L12" s="23">
        <f>R11</f>
        <v>258251.59</v>
      </c>
      <c r="M12" s="24">
        <v>0</v>
      </c>
      <c r="N12" s="24">
        <v>0</v>
      </c>
      <c r="O12" s="24">
        <v>0</v>
      </c>
      <c r="P12" s="5">
        <v>1</v>
      </c>
      <c r="Q12" s="63">
        <f>(L12+M12+N12+O12)*I12</f>
        <v>8335.76</v>
      </c>
      <c r="R12" s="25">
        <f>Q12+L12+M12+N12+O12</f>
        <v>266587.34999999998</v>
      </c>
      <c r="T12" s="23">
        <f>Z11</f>
        <v>0</v>
      </c>
      <c r="U12" s="24">
        <v>0</v>
      </c>
      <c r="V12" s="24">
        <v>0</v>
      </c>
      <c r="W12" s="24">
        <v>0</v>
      </c>
      <c r="X12" s="5">
        <v>0</v>
      </c>
      <c r="Y12" s="26">
        <f>I12*(U12+V12+W12+T12)</f>
        <v>0</v>
      </c>
      <c r="Z12" s="25">
        <f>V12+W12+T12+Y12+U12</f>
        <v>0</v>
      </c>
    </row>
    <row r="13" spans="1:29" x14ac:dyDescent="0.2">
      <c r="A13" s="22">
        <v>40482</v>
      </c>
      <c r="B13" s="23">
        <f t="shared" si="0"/>
        <v>266587.34999999998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3801.61</v>
      </c>
      <c r="I13" s="36">
        <f t="shared" si="1"/>
        <v>1.4260279041747481E-2</v>
      </c>
      <c r="J13" s="25">
        <v>270388.95999999996</v>
      </c>
      <c r="L13" s="23">
        <f>R12</f>
        <v>266587.34999999998</v>
      </c>
      <c r="M13" s="24">
        <v>0</v>
      </c>
      <c r="N13" s="24">
        <v>0</v>
      </c>
      <c r="O13" s="24">
        <v>0</v>
      </c>
      <c r="P13" s="5">
        <v>1</v>
      </c>
      <c r="Q13" s="63">
        <f>(L13+M13+N13+O13)*I13</f>
        <v>3801.61</v>
      </c>
      <c r="R13" s="25">
        <f>Q13+L13+M13+N13+O13</f>
        <v>270388.95999999996</v>
      </c>
      <c r="T13" s="23">
        <f>Z12</f>
        <v>0</v>
      </c>
      <c r="U13" s="24">
        <v>0</v>
      </c>
      <c r="V13" s="24">
        <v>0</v>
      </c>
      <c r="W13" s="24">
        <v>0</v>
      </c>
      <c r="X13" s="5">
        <v>0</v>
      </c>
      <c r="Y13" s="26">
        <f>I13*(U13+V13+W13+T13)</f>
        <v>0</v>
      </c>
      <c r="Z13" s="25">
        <f>V13+W13+T13+Y13+U13</f>
        <v>0</v>
      </c>
    </row>
    <row r="14" spans="1:29" x14ac:dyDescent="0.2">
      <c r="A14" s="22">
        <v>40512</v>
      </c>
      <c r="B14" s="23">
        <f t="shared" si="0"/>
        <v>270388.95999999996</v>
      </c>
      <c r="C14" s="24">
        <v>0</v>
      </c>
      <c r="D14" s="24">
        <v>-25</v>
      </c>
      <c r="E14" s="24">
        <v>0</v>
      </c>
      <c r="F14" s="24">
        <v>0</v>
      </c>
      <c r="G14" s="24">
        <v>0</v>
      </c>
      <c r="H14" s="24">
        <v>-419.93</v>
      </c>
      <c r="I14" s="36">
        <f t="shared" si="1"/>
        <v>-1.5532025792195086E-3</v>
      </c>
      <c r="J14" s="25">
        <v>269944.02999999997</v>
      </c>
      <c r="L14" s="23">
        <f>R13</f>
        <v>270388.95999999996</v>
      </c>
      <c r="M14" s="24">
        <v>0</v>
      </c>
      <c r="N14" s="26">
        <v>-25</v>
      </c>
      <c r="O14" s="24">
        <v>0</v>
      </c>
      <c r="P14" s="5">
        <v>1</v>
      </c>
      <c r="Q14" s="63">
        <f>(L14+M14+N14+O14)*I14</f>
        <v>-419.93</v>
      </c>
      <c r="R14" s="25">
        <f>Q14+L14+M14+N14+O14</f>
        <v>269944.02999999997</v>
      </c>
      <c r="T14" s="23">
        <f>Z13</f>
        <v>0</v>
      </c>
      <c r="U14" s="24">
        <v>0</v>
      </c>
      <c r="V14" s="26">
        <v>0</v>
      </c>
      <c r="W14" s="24">
        <v>0</v>
      </c>
      <c r="X14" s="5">
        <v>0</v>
      </c>
      <c r="Y14" s="26">
        <f>I14*(U14+V14+W14+T14)</f>
        <v>0</v>
      </c>
      <c r="Z14" s="25">
        <f>V14+W14+T14+Y14+U14</f>
        <v>0</v>
      </c>
    </row>
    <row r="15" spans="1:29" x14ac:dyDescent="0.2">
      <c r="A15" s="22">
        <v>40543</v>
      </c>
      <c r="B15" s="23">
        <f t="shared" si="0"/>
        <v>269944.02999999997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6296.05</v>
      </c>
      <c r="I15" s="36">
        <f t="shared" si="1"/>
        <v>2.3323538586869287E-2</v>
      </c>
      <c r="J15" s="25">
        <v>276240.07999999996</v>
      </c>
      <c r="L15" s="23">
        <f>R14</f>
        <v>269944.02999999997</v>
      </c>
      <c r="M15" s="24">
        <v>0</v>
      </c>
      <c r="N15" s="24">
        <v>0</v>
      </c>
      <c r="O15" s="24">
        <v>0</v>
      </c>
      <c r="P15" s="5">
        <v>1</v>
      </c>
      <c r="Q15" s="63">
        <f>(L15+M15+N15+O15)*I15</f>
        <v>6296.05</v>
      </c>
      <c r="R15" s="25">
        <f>Q15+L15+M15+N15+O15</f>
        <v>276240.07999999996</v>
      </c>
      <c r="T15" s="23">
        <f>Z14</f>
        <v>0</v>
      </c>
      <c r="U15" s="24">
        <v>0</v>
      </c>
      <c r="V15" s="26">
        <v>0</v>
      </c>
      <c r="W15" s="24">
        <v>0</v>
      </c>
      <c r="X15" s="5">
        <v>0</v>
      </c>
      <c r="Y15" s="26">
        <f>I15*(U15+V15+W15+T15)</f>
        <v>0</v>
      </c>
      <c r="Z15" s="25">
        <f>V15+W15+T15+Y15+U15</f>
        <v>0</v>
      </c>
    </row>
    <row r="16" spans="1:29" x14ac:dyDescent="0.2">
      <c r="A16" s="22">
        <v>40574</v>
      </c>
      <c r="B16" s="23">
        <f t="shared" si="0"/>
        <v>276240.07999999996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1624.95</v>
      </c>
      <c r="I16" s="36">
        <f t="shared" si="1"/>
        <v>5.8823831791534392E-3</v>
      </c>
      <c r="J16" s="25">
        <v>277865.02999999997</v>
      </c>
      <c r="L16" s="23">
        <f>R15</f>
        <v>276240.07999999996</v>
      </c>
      <c r="M16" s="24">
        <v>0</v>
      </c>
      <c r="N16" s="24">
        <v>0</v>
      </c>
      <c r="O16" s="24">
        <v>0</v>
      </c>
      <c r="P16" s="5">
        <v>1</v>
      </c>
      <c r="Q16" s="63">
        <f>(L16+M16+N16+O16)*I16</f>
        <v>1624.95</v>
      </c>
      <c r="R16" s="25">
        <f>Q16+L16+M16+N16+O16</f>
        <v>277865.02999999997</v>
      </c>
      <c r="T16" s="23">
        <f>Z15</f>
        <v>0</v>
      </c>
      <c r="U16" s="24">
        <v>0</v>
      </c>
      <c r="V16" s="26">
        <v>0</v>
      </c>
      <c r="W16" s="24">
        <v>0</v>
      </c>
      <c r="X16" s="5">
        <v>0</v>
      </c>
      <c r="Y16" s="26">
        <f>I16*(U16+V16+W16+T16)</f>
        <v>0</v>
      </c>
      <c r="Z16" s="25">
        <f>V16+W16+T16+Y16+U16</f>
        <v>0</v>
      </c>
    </row>
    <row r="17" spans="1:26" x14ac:dyDescent="0.2">
      <c r="A17" s="22">
        <v>40602</v>
      </c>
      <c r="B17" s="23">
        <f t="shared" si="0"/>
        <v>277865.02999999997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3437.29</v>
      </c>
      <c r="I17" s="36">
        <f t="shared" si="1"/>
        <v>1.2370358371472654E-2</v>
      </c>
      <c r="J17" s="25">
        <v>281302.31999999995</v>
      </c>
      <c r="L17" s="23">
        <f>R16</f>
        <v>277865.02999999997</v>
      </c>
      <c r="M17" s="24">
        <v>0</v>
      </c>
      <c r="N17" s="26">
        <v>0</v>
      </c>
      <c r="O17" s="24">
        <v>0</v>
      </c>
      <c r="P17" s="5">
        <v>1</v>
      </c>
      <c r="Q17" s="63">
        <f>(L17+M17+N17+O17)*I17</f>
        <v>3437.29</v>
      </c>
      <c r="R17" s="25">
        <f>Q17+L17+M17+N17+O17</f>
        <v>281302.31999999995</v>
      </c>
      <c r="T17" s="23">
        <f>Z16</f>
        <v>0</v>
      </c>
      <c r="U17" s="26">
        <v>0</v>
      </c>
      <c r="V17" s="26">
        <v>0</v>
      </c>
      <c r="W17" s="24">
        <v>0</v>
      </c>
      <c r="X17" s="5">
        <v>0</v>
      </c>
      <c r="Y17" s="26">
        <f>I17*(U17+V17+W17+T17)</f>
        <v>0</v>
      </c>
      <c r="Z17" s="25">
        <f>V17+W17+T17+Y17+U17</f>
        <v>0</v>
      </c>
    </row>
    <row r="18" spans="1:26" x14ac:dyDescent="0.2">
      <c r="A18" s="22">
        <v>40633</v>
      </c>
      <c r="B18" s="23">
        <f t="shared" si="0"/>
        <v>281302.31999999995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-102.28</v>
      </c>
      <c r="I18" s="36">
        <f t="shared" si="1"/>
        <v>-3.6359458393375504E-4</v>
      </c>
      <c r="J18" s="25">
        <v>281200.03999999992</v>
      </c>
      <c r="L18" s="23">
        <f>R17</f>
        <v>281302.31999999995</v>
      </c>
      <c r="M18" s="24">
        <v>0</v>
      </c>
      <c r="N18" s="24">
        <v>0</v>
      </c>
      <c r="O18" s="24">
        <v>0</v>
      </c>
      <c r="P18" s="5">
        <v>1</v>
      </c>
      <c r="Q18" s="63">
        <f>(L18+M18+N18+O18)*I18</f>
        <v>-102.28</v>
      </c>
      <c r="R18" s="25">
        <f>Q18+L18+M18+N18+O18</f>
        <v>281200.03999999992</v>
      </c>
      <c r="T18" s="23">
        <f>Z17</f>
        <v>0</v>
      </c>
      <c r="U18" s="24">
        <v>0</v>
      </c>
      <c r="V18" s="26">
        <v>0</v>
      </c>
      <c r="W18" s="24">
        <v>0</v>
      </c>
      <c r="X18" s="5">
        <v>0</v>
      </c>
      <c r="Y18" s="26">
        <f>I18*(U18+V18+W18+T18)</f>
        <v>0</v>
      </c>
      <c r="Z18" s="25">
        <f>V18+W18+T18+Y18+U18</f>
        <v>0</v>
      </c>
    </row>
    <row r="19" spans="1:26" x14ac:dyDescent="0.2">
      <c r="A19" s="22" t="s">
        <v>3</v>
      </c>
      <c r="B19" s="23">
        <f t="shared" si="0"/>
        <v>281200.03999999992</v>
      </c>
      <c r="C19" s="24">
        <v>25027</v>
      </c>
      <c r="D19" s="24">
        <v>0</v>
      </c>
      <c r="E19" s="24">
        <v>0</v>
      </c>
      <c r="F19" s="24">
        <v>0</v>
      </c>
      <c r="G19" s="24">
        <v>0</v>
      </c>
      <c r="H19" s="24">
        <v>4514.97</v>
      </c>
      <c r="I19" s="36">
        <f t="shared" si="1"/>
        <v>1.4743864552261621E-2</v>
      </c>
      <c r="J19" s="25">
        <v>310742.00999999989</v>
      </c>
      <c r="L19" s="23">
        <f>R18</f>
        <v>281200.03999999992</v>
      </c>
      <c r="M19" s="26">
        <f>25027*(127/365)</f>
        <v>8708.0246575342462</v>
      </c>
      <c r="N19" s="24">
        <v>0</v>
      </c>
      <c r="O19" s="24">
        <v>0</v>
      </c>
      <c r="P19" s="36">
        <f>R18/J19</f>
        <v>0.90493087819056073</v>
      </c>
      <c r="Q19" s="63">
        <f>P19*H19</f>
        <v>4085.7357671040363</v>
      </c>
      <c r="R19" s="25">
        <f>Q19+L19+M19+N19+O19</f>
        <v>293993.8004246382</v>
      </c>
      <c r="T19" s="23">
        <f>Z18</f>
        <v>0</v>
      </c>
      <c r="U19" s="26">
        <f>25027*(238/365)</f>
        <v>16318.975342465754</v>
      </c>
      <c r="V19" s="26">
        <v>0</v>
      </c>
      <c r="W19" s="24">
        <v>0</v>
      </c>
      <c r="X19" s="36">
        <f>1-P19</f>
        <v>9.5069121809439272E-2</v>
      </c>
      <c r="Y19" s="63">
        <f>X19*H19</f>
        <v>429.23423289596406</v>
      </c>
      <c r="Z19" s="25">
        <f>V19+W19+T19+Y19+U19</f>
        <v>16748.209575361718</v>
      </c>
    </row>
    <row r="20" spans="1:26" x14ac:dyDescent="0.2">
      <c r="A20" s="22">
        <v>40694</v>
      </c>
      <c r="B20" s="23">
        <f t="shared" si="0"/>
        <v>310742.00999999989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-1888.78</v>
      </c>
      <c r="I20" s="36">
        <f t="shared" si="1"/>
        <v>-6.0782898327780034E-3</v>
      </c>
      <c r="J20" s="25">
        <v>308853.22999999992</v>
      </c>
      <c r="L20" s="23">
        <f>R19</f>
        <v>293993.8004246382</v>
      </c>
      <c r="M20" s="24">
        <v>0</v>
      </c>
      <c r="N20" s="24">
        <v>0</v>
      </c>
      <c r="O20" s="24">
        <v>0</v>
      </c>
      <c r="P20" s="5">
        <f>R19/J20</f>
        <v>0.95188837890618228</v>
      </c>
      <c r="Q20" s="63">
        <f>P20*H20</f>
        <v>-1797.9077323104189</v>
      </c>
      <c r="R20" s="25">
        <f>Q20+L20+M20+N20+O20</f>
        <v>292195.89269232779</v>
      </c>
      <c r="T20" s="23">
        <f>Z19</f>
        <v>16748.209575361718</v>
      </c>
      <c r="U20" s="24">
        <v>0</v>
      </c>
      <c r="V20" s="26">
        <v>0</v>
      </c>
      <c r="W20" s="24">
        <v>0</v>
      </c>
      <c r="X20" s="5">
        <f>1-P20</f>
        <v>4.8111621093817725E-2</v>
      </c>
      <c r="Y20" s="26">
        <f>X20*H20</f>
        <v>-90.872267689581037</v>
      </c>
      <c r="Z20" s="25">
        <f>V20+W20+T20+Y20+U20</f>
        <v>16657.337307672136</v>
      </c>
    </row>
    <row r="21" spans="1:26" x14ac:dyDescent="0.2">
      <c r="A21" s="22">
        <v>40724</v>
      </c>
      <c r="B21" s="23">
        <f t="shared" si="0"/>
        <v>308853.22999999992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-2199.62</v>
      </c>
      <c r="I21" s="36">
        <f t="shared" si="1"/>
        <v>-7.1218941113227159E-3</v>
      </c>
      <c r="J21" s="25">
        <v>306653.60999999987</v>
      </c>
      <c r="L21" s="23">
        <f>R20</f>
        <v>292195.89269232779</v>
      </c>
      <c r="M21" s="24">
        <v>0</v>
      </c>
      <c r="N21" s="24">
        <v>0</v>
      </c>
      <c r="O21" s="24">
        <v>0</v>
      </c>
      <c r="P21" s="5">
        <f>R20/J21</f>
        <v>0.95285326232529244</v>
      </c>
      <c r="Q21" s="63">
        <f>P21*H21</f>
        <v>-2095.9150928759595</v>
      </c>
      <c r="R21" s="25">
        <f>Q21+L21+M21+N21+O21</f>
        <v>290099.97759945184</v>
      </c>
      <c r="T21" s="23">
        <f>Z20</f>
        <v>16657.337307672136</v>
      </c>
      <c r="U21" s="24">
        <v>0</v>
      </c>
      <c r="V21" s="26">
        <v>0</v>
      </c>
      <c r="W21" s="24">
        <v>0</v>
      </c>
      <c r="X21" s="5">
        <f t="shared" ref="X21:X64" si="2">1-P21</f>
        <v>4.7146737674707562E-2</v>
      </c>
      <c r="Y21" s="26">
        <f>X21*H21</f>
        <v>-103.70490712404025</v>
      </c>
      <c r="Z21" s="25">
        <f>V21+W21+T21+Y21+U21</f>
        <v>16553.632400548096</v>
      </c>
    </row>
    <row r="22" spans="1:26" x14ac:dyDescent="0.2">
      <c r="A22" s="22">
        <v>40755</v>
      </c>
      <c r="B22" s="23">
        <f t="shared" si="0"/>
        <v>306653.60999999987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-1016.97</v>
      </c>
      <c r="I22" s="36">
        <f t="shared" si="1"/>
        <v>-3.3163477188479875E-3</v>
      </c>
      <c r="J22" s="25">
        <v>305636.6399999999</v>
      </c>
      <c r="L22" s="23">
        <f>R21</f>
        <v>290099.97759945184</v>
      </c>
      <c r="M22" s="24">
        <v>0</v>
      </c>
      <c r="N22" s="24">
        <v>0</v>
      </c>
      <c r="O22" s="24">
        <v>0</v>
      </c>
      <c r="P22" s="5">
        <f>R21/J22</f>
        <v>0.94916623085325091</v>
      </c>
      <c r="Q22" s="63">
        <f>P22*H22</f>
        <v>-965.27358179083058</v>
      </c>
      <c r="R22" s="25">
        <f>Q22+L22+M22+N22+O22</f>
        <v>289134.70401766099</v>
      </c>
      <c r="T22" s="23">
        <f>Z21</f>
        <v>16553.632400548096</v>
      </c>
      <c r="U22" s="24">
        <v>0</v>
      </c>
      <c r="V22" s="26">
        <v>0</v>
      </c>
      <c r="W22" s="24">
        <v>0</v>
      </c>
      <c r="X22" s="5">
        <f t="shared" si="2"/>
        <v>5.0833769146749086E-2</v>
      </c>
      <c r="Y22" s="26">
        <f>X22*H22</f>
        <v>-51.696418209169423</v>
      </c>
      <c r="Z22" s="25">
        <f>V22+W22+T22+Y22+U22</f>
        <v>16501.935982338928</v>
      </c>
    </row>
    <row r="23" spans="1:26" x14ac:dyDescent="0.2">
      <c r="A23" s="22">
        <v>40786</v>
      </c>
      <c r="B23" s="23">
        <f t="shared" si="0"/>
        <v>305636.6399999999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-6418.64</v>
      </c>
      <c r="I23" s="36">
        <f t="shared" si="1"/>
        <v>-2.1000885234178736E-2</v>
      </c>
      <c r="J23" s="25">
        <v>299217.99999999988</v>
      </c>
      <c r="L23" s="23">
        <f>R22</f>
        <v>289134.70401766099</v>
      </c>
      <c r="M23" s="24">
        <v>0</v>
      </c>
      <c r="N23" s="24">
        <v>0</v>
      </c>
      <c r="O23" s="24">
        <v>0</v>
      </c>
      <c r="P23" s="5">
        <f>R22/J23</f>
        <v>0.96630117177997676</v>
      </c>
      <c r="Q23" s="63">
        <f>P23*H23</f>
        <v>-6202.3393532338305</v>
      </c>
      <c r="R23" s="25">
        <f>Q23+L23+M23+N23+O23</f>
        <v>282932.36466442718</v>
      </c>
      <c r="T23" s="23">
        <f>Z22</f>
        <v>16501.935982338928</v>
      </c>
      <c r="U23" s="24">
        <v>0</v>
      </c>
      <c r="V23" s="26">
        <v>0</v>
      </c>
      <c r="W23" s="24">
        <v>0</v>
      </c>
      <c r="X23" s="5">
        <f t="shared" si="2"/>
        <v>3.3698828220023236E-2</v>
      </c>
      <c r="Y23" s="26">
        <f>X23*H23</f>
        <v>-216.30064676616996</v>
      </c>
      <c r="Z23" s="25">
        <f>V23+W23+T23+Y23+U23</f>
        <v>16285.635335572757</v>
      </c>
    </row>
    <row r="24" spans="1:26" x14ac:dyDescent="0.2">
      <c r="A24" s="22">
        <v>40816</v>
      </c>
      <c r="B24" s="23">
        <f t="shared" si="0"/>
        <v>299217.99999999988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-8723.61</v>
      </c>
      <c r="I24" s="36">
        <f t="shared" si="1"/>
        <v>-2.9154696575740779E-2</v>
      </c>
      <c r="J24" s="25">
        <v>290494.3899999999</v>
      </c>
      <c r="L24" s="23">
        <f>R23</f>
        <v>282932.36466442718</v>
      </c>
      <c r="M24" s="24">
        <v>0</v>
      </c>
      <c r="N24" s="24">
        <v>0</v>
      </c>
      <c r="O24" s="24">
        <v>0</v>
      </c>
      <c r="P24" s="5">
        <f>R23/J24</f>
        <v>0.97396842900968683</v>
      </c>
      <c r="Q24" s="63">
        <f>P24*H24</f>
        <v>-8496.5207269931943</v>
      </c>
      <c r="R24" s="25">
        <f>Q24+L24+M24+N24+O24</f>
        <v>274435.84393743397</v>
      </c>
      <c r="T24" s="23">
        <f>Z23</f>
        <v>16285.635335572757</v>
      </c>
      <c r="U24" s="24">
        <v>0</v>
      </c>
      <c r="V24" s="26">
        <v>0</v>
      </c>
      <c r="W24" s="24">
        <v>0</v>
      </c>
      <c r="X24" s="5">
        <f t="shared" si="2"/>
        <v>2.6031570990313169E-2</v>
      </c>
      <c r="Y24" s="26">
        <f>X24*H24</f>
        <v>-227.08927300680588</v>
      </c>
      <c r="Z24" s="25">
        <f>V24+W24+T24+Y24+U24</f>
        <v>16058.546062565951</v>
      </c>
    </row>
    <row r="25" spans="1:26" x14ac:dyDescent="0.2">
      <c r="A25" s="22">
        <v>40847</v>
      </c>
      <c r="B25" s="23">
        <f t="shared" si="0"/>
        <v>290494.3899999999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9278.26</v>
      </c>
      <c r="I25" s="36">
        <f t="shared" si="1"/>
        <v>3.1939549675985147E-2</v>
      </c>
      <c r="J25" s="25">
        <v>299772.64999999991</v>
      </c>
      <c r="L25" s="23">
        <f>R24</f>
        <v>274435.84393743397</v>
      </c>
      <c r="M25" s="24">
        <v>0</v>
      </c>
      <c r="N25" s="24">
        <v>0</v>
      </c>
      <c r="O25" s="24">
        <v>0</v>
      </c>
      <c r="P25" s="5">
        <f>R24/J25</f>
        <v>0.91547992766329434</v>
      </c>
      <c r="Q25" s="63">
        <f>P25*H25</f>
        <v>8494.060793641238</v>
      </c>
      <c r="R25" s="25">
        <f>Q25+L25+M25+N25+O25</f>
        <v>282929.90473107522</v>
      </c>
      <c r="T25" s="23">
        <f>Z24</f>
        <v>16058.546062565951</v>
      </c>
      <c r="U25" s="24">
        <v>0</v>
      </c>
      <c r="V25" s="26">
        <v>0</v>
      </c>
      <c r="W25" s="24">
        <v>0</v>
      </c>
      <c r="X25" s="5">
        <f t="shared" si="2"/>
        <v>8.4520072336705665E-2</v>
      </c>
      <c r="Y25" s="26">
        <f>X25*H25</f>
        <v>784.19920635876269</v>
      </c>
      <c r="Z25" s="25">
        <f>V25+W25+T25+Y25+U25</f>
        <v>16842.745268924715</v>
      </c>
    </row>
    <row r="26" spans="1:26" x14ac:dyDescent="0.2">
      <c r="A26" s="22">
        <v>40877</v>
      </c>
      <c r="B26" s="23">
        <f t="shared" si="0"/>
        <v>299772.64999999991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-1318.6</v>
      </c>
      <c r="I26" s="36">
        <f t="shared" si="1"/>
        <v>-4.3986667896487568E-3</v>
      </c>
      <c r="J26" s="25">
        <v>298454.04999999993</v>
      </c>
      <c r="L26" s="23">
        <f>R25</f>
        <v>282929.90473107522</v>
      </c>
      <c r="M26" s="24">
        <v>0</v>
      </c>
      <c r="N26" s="24">
        <v>0</v>
      </c>
      <c r="O26" s="24">
        <v>0</v>
      </c>
      <c r="P26" s="5">
        <f>R25/J26</f>
        <v>0.94798480614042691</v>
      </c>
      <c r="Q26" s="63">
        <f>P26*H26</f>
        <v>-1250.0127653767668</v>
      </c>
      <c r="R26" s="25">
        <f>Q26+L26+M26+N26+O26</f>
        <v>281679.89196569845</v>
      </c>
      <c r="T26" s="23">
        <f>Z25</f>
        <v>16842.745268924715</v>
      </c>
      <c r="U26" s="24">
        <v>0</v>
      </c>
      <c r="V26" s="26">
        <v>0</v>
      </c>
      <c r="W26" s="24">
        <v>0</v>
      </c>
      <c r="X26" s="5">
        <f t="shared" si="2"/>
        <v>5.2015193859573094E-2</v>
      </c>
      <c r="Y26" s="26">
        <f>X26*H26</f>
        <v>-68.587234623233073</v>
      </c>
      <c r="Z26" s="25">
        <f>V26+W26+T26+Y26+U26</f>
        <v>16774.158034301483</v>
      </c>
    </row>
    <row r="27" spans="1:26" x14ac:dyDescent="0.2">
      <c r="A27" s="22">
        <v>40908</v>
      </c>
      <c r="B27" s="23">
        <f t="shared" si="0"/>
        <v>298454.04999999993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-28.57</v>
      </c>
      <c r="I27" s="36">
        <f t="shared" si="1"/>
        <v>-9.5726628604972882E-5</v>
      </c>
      <c r="J27" s="25">
        <v>298425.47999999992</v>
      </c>
      <c r="L27" s="23">
        <f>R26</f>
        <v>281679.89196569845</v>
      </c>
      <c r="M27" s="24">
        <v>0</v>
      </c>
      <c r="N27" s="24">
        <v>0</v>
      </c>
      <c r="O27" s="24">
        <v>0</v>
      </c>
      <c r="P27" s="5">
        <f>R26/J27</f>
        <v>0.94388686906258312</v>
      </c>
      <c r="Q27" s="63">
        <f>P27*H27</f>
        <v>-26.966847849118</v>
      </c>
      <c r="R27" s="25">
        <f>Q27+L27+M27+N27+O27</f>
        <v>281652.92511784931</v>
      </c>
      <c r="T27" s="23">
        <f>Z26</f>
        <v>16774.158034301483</v>
      </c>
      <c r="U27" s="24">
        <v>0</v>
      </c>
      <c r="V27" s="26">
        <v>0</v>
      </c>
      <c r="W27" s="24">
        <v>0</v>
      </c>
      <c r="X27" s="5">
        <f t="shared" si="2"/>
        <v>5.6113130937416877E-2</v>
      </c>
      <c r="Y27" s="26">
        <f>X27*H27</f>
        <v>-1.6031521508820001</v>
      </c>
      <c r="Z27" s="25">
        <f>V27+W27+T27+Y27+U27</f>
        <v>16772.554882150602</v>
      </c>
    </row>
    <row r="28" spans="1:26" x14ac:dyDescent="0.2">
      <c r="A28" s="22">
        <v>40939</v>
      </c>
      <c r="B28" s="23">
        <f t="shared" si="0"/>
        <v>298425.47999999992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4959.21</v>
      </c>
      <c r="I28" s="36">
        <f t="shared" si="1"/>
        <v>1.6617917478092024E-2</v>
      </c>
      <c r="J28" s="25">
        <v>303384.68999999989</v>
      </c>
      <c r="L28" s="23">
        <f>R27</f>
        <v>281652.92511784931</v>
      </c>
      <c r="M28" s="26">
        <v>0</v>
      </c>
      <c r="N28" s="24">
        <v>0</v>
      </c>
      <c r="O28" s="24">
        <v>0</v>
      </c>
      <c r="P28" s="5">
        <f>R27/J28</f>
        <v>0.92836894675815518</v>
      </c>
      <c r="Q28" s="63">
        <f>P28*H28</f>
        <v>4603.9765644525105</v>
      </c>
      <c r="R28" s="25">
        <f>Q28+L28+M28+N28+O28</f>
        <v>286256.90168230183</v>
      </c>
      <c r="T28" s="23">
        <f>Z27</f>
        <v>16772.554882150602</v>
      </c>
      <c r="U28" s="24">
        <v>0</v>
      </c>
      <c r="V28" s="24">
        <v>0</v>
      </c>
      <c r="W28" s="24">
        <v>0</v>
      </c>
      <c r="X28" s="5">
        <f t="shared" si="2"/>
        <v>7.1631053241844822E-2</v>
      </c>
      <c r="Y28" s="26">
        <f>X28*H28</f>
        <v>355.23343554748925</v>
      </c>
      <c r="Z28" s="25">
        <f>V28+W28+T28+Y28+U28</f>
        <v>17127.78831769809</v>
      </c>
    </row>
    <row r="29" spans="1:26" x14ac:dyDescent="0.2">
      <c r="A29" s="22">
        <v>40968</v>
      </c>
      <c r="B29" s="23">
        <f t="shared" si="0"/>
        <v>303384.68999999989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5111.57</v>
      </c>
      <c r="I29" s="36">
        <f t="shared" si="1"/>
        <v>1.6848477093554068E-2</v>
      </c>
      <c r="J29" s="25">
        <v>308496.25999999989</v>
      </c>
      <c r="L29" s="23">
        <f>R28</f>
        <v>286256.90168230183</v>
      </c>
      <c r="M29" s="24">
        <v>0</v>
      </c>
      <c r="N29" s="24">
        <v>0</v>
      </c>
      <c r="O29" s="24">
        <v>0</v>
      </c>
      <c r="P29" s="5">
        <f>R28/J29</f>
        <v>0.92791044430263736</v>
      </c>
      <c r="Q29" s="63">
        <f>P29*H29</f>
        <v>4743.0791897840318</v>
      </c>
      <c r="R29" s="25">
        <f>Q29+L29+M29+N29+O29</f>
        <v>290999.98087208584</v>
      </c>
      <c r="T29" s="23">
        <f>Z28</f>
        <v>17127.78831769809</v>
      </c>
      <c r="U29" s="24">
        <v>0</v>
      </c>
      <c r="V29" s="24">
        <v>0</v>
      </c>
      <c r="W29" s="24">
        <v>0</v>
      </c>
      <c r="X29" s="5">
        <f t="shared" si="2"/>
        <v>7.2089555697362639E-2</v>
      </c>
      <c r="Y29" s="26">
        <f>X29*H29</f>
        <v>368.49081021596794</v>
      </c>
      <c r="Z29" s="25">
        <f>V29+W29+T29+Y29+U29</f>
        <v>17496.279127914058</v>
      </c>
    </row>
    <row r="30" spans="1:26" x14ac:dyDescent="0.2">
      <c r="A30" s="22">
        <v>40999</v>
      </c>
      <c r="B30" s="23">
        <f t="shared" si="0"/>
        <v>308496.25999999989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8394.33</v>
      </c>
      <c r="I30" s="36">
        <f t="shared" si="1"/>
        <v>2.7210475744503363E-2</v>
      </c>
      <c r="J30" s="25">
        <v>316890.58999999991</v>
      </c>
      <c r="L30" s="23">
        <f>R29</f>
        <v>290999.98087208584</v>
      </c>
      <c r="M30" s="24">
        <v>0</v>
      </c>
      <c r="N30" s="24">
        <v>0</v>
      </c>
      <c r="O30" s="24">
        <v>0</v>
      </c>
      <c r="P30" s="5">
        <f>R29/J30</f>
        <v>0.91829795536713765</v>
      </c>
      <c r="Q30" s="63">
        <f>P30*H30</f>
        <v>7708.4960756770242</v>
      </c>
      <c r="R30" s="25">
        <f>Q30+L30+M30+N30+O30</f>
        <v>298708.47694776289</v>
      </c>
      <c r="T30" s="23">
        <f>Z29</f>
        <v>17496.279127914058</v>
      </c>
      <c r="U30" s="24">
        <v>0</v>
      </c>
      <c r="V30" s="24">
        <v>0</v>
      </c>
      <c r="W30" s="24">
        <v>0</v>
      </c>
      <c r="X30" s="5">
        <f t="shared" si="2"/>
        <v>8.1702044632862347E-2</v>
      </c>
      <c r="Y30" s="26">
        <f>X30*H30</f>
        <v>685.83392432297535</v>
      </c>
      <c r="Z30" s="25">
        <f>V30+W30+T30+Y30+U30</f>
        <v>18182.113052237033</v>
      </c>
    </row>
    <row r="31" spans="1:26" x14ac:dyDescent="0.2">
      <c r="A31" s="22">
        <v>41029</v>
      </c>
      <c r="B31" s="23">
        <f t="shared" si="0"/>
        <v>316890.58999999991</v>
      </c>
      <c r="C31" s="24">
        <v>25027</v>
      </c>
      <c r="D31" s="24">
        <v>0</v>
      </c>
      <c r="E31" s="24">
        <v>0</v>
      </c>
      <c r="F31" s="24">
        <v>0</v>
      </c>
      <c r="G31" s="24">
        <v>0</v>
      </c>
      <c r="H31" s="24">
        <v>-3198.24</v>
      </c>
      <c r="I31" s="36">
        <f t="shared" si="1"/>
        <v>-9.3538328928909464E-3</v>
      </c>
      <c r="J31" s="25">
        <v>338719.34999999992</v>
      </c>
      <c r="L31" s="23">
        <f>R30</f>
        <v>298708.47694776289</v>
      </c>
      <c r="M31" s="24">
        <v>0</v>
      </c>
      <c r="N31" s="24">
        <v>0</v>
      </c>
      <c r="O31" s="24">
        <v>0</v>
      </c>
      <c r="P31" s="5">
        <f>R30/J31</f>
        <v>0.88187603379542079</v>
      </c>
      <c r="Q31" s="63">
        <f>P31*H31</f>
        <v>-2820.4512063258662</v>
      </c>
      <c r="R31" s="25">
        <f>Q31+L31+M31+N31+O31</f>
        <v>295888.02574143704</v>
      </c>
      <c r="T31" s="23">
        <f>Z30</f>
        <v>18182.113052237033</v>
      </c>
      <c r="U31" s="24">
        <v>25027</v>
      </c>
      <c r="V31" s="24">
        <v>0</v>
      </c>
      <c r="W31" s="24">
        <v>0</v>
      </c>
      <c r="X31" s="5">
        <f t="shared" si="2"/>
        <v>0.11812396620457921</v>
      </c>
      <c r="Y31" s="26">
        <f>X31*H31</f>
        <v>-377.78879367413339</v>
      </c>
      <c r="Z31" s="25">
        <f>V31+W31+T31+Y31+U31</f>
        <v>42831.324258562905</v>
      </c>
    </row>
    <row r="32" spans="1:26" x14ac:dyDescent="0.2">
      <c r="A32" s="22">
        <v>41060</v>
      </c>
      <c r="B32" s="23">
        <f t="shared" si="0"/>
        <v>338719.34999999992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-18136.62</v>
      </c>
      <c r="I32" s="36">
        <f t="shared" si="1"/>
        <v>-5.354468234542846E-2</v>
      </c>
      <c r="J32" s="25">
        <v>320582.72999999992</v>
      </c>
      <c r="L32" s="23">
        <f>R31</f>
        <v>295888.02574143704</v>
      </c>
      <c r="M32" s="24">
        <v>0</v>
      </c>
      <c r="N32" s="24">
        <v>0</v>
      </c>
      <c r="O32" s="24">
        <v>0</v>
      </c>
      <c r="P32" s="5">
        <f>R31/J32</f>
        <v>0.92296932445935909</v>
      </c>
      <c r="Q32" s="63">
        <f>P32*H32</f>
        <v>-16739.543909376102</v>
      </c>
      <c r="R32" s="25">
        <f>Q32+L32+M32+N32+O32</f>
        <v>279148.48183206096</v>
      </c>
      <c r="T32" s="23">
        <f>Z31</f>
        <v>42831.324258562905</v>
      </c>
      <c r="U32" s="24">
        <v>0</v>
      </c>
      <c r="V32" s="24">
        <v>0</v>
      </c>
      <c r="W32" s="24">
        <v>0</v>
      </c>
      <c r="X32" s="5">
        <f t="shared" si="2"/>
        <v>7.7030675540640914E-2</v>
      </c>
      <c r="Y32" s="26">
        <f>X32*H32</f>
        <v>-1397.0760906238988</v>
      </c>
      <c r="Z32" s="25">
        <f>V32+W32+T32+Y32+U32</f>
        <v>41434.248167939004</v>
      </c>
    </row>
    <row r="33" spans="1:26" x14ac:dyDescent="0.2">
      <c r="A33" s="22">
        <v>41090</v>
      </c>
      <c r="B33" s="23">
        <f t="shared" si="0"/>
        <v>320582.72999999992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8892.4</v>
      </c>
      <c r="I33" s="36">
        <f t="shared" si="1"/>
        <v>2.7738237802142372E-2</v>
      </c>
      <c r="J33" s="25">
        <v>329475.12999999989</v>
      </c>
      <c r="L33" s="23">
        <f>R32</f>
        <v>279148.48183206096</v>
      </c>
      <c r="M33" s="24">
        <v>0</v>
      </c>
      <c r="N33" s="24">
        <v>0</v>
      </c>
      <c r="O33" s="24">
        <v>0</v>
      </c>
      <c r="P33" s="5">
        <f>R32/J33</f>
        <v>0.84725205763500588</v>
      </c>
      <c r="Q33" s="63">
        <f>P33*H33</f>
        <v>7534.1041973135261</v>
      </c>
      <c r="R33" s="25">
        <f>Q33+L33+M33+N33+O33</f>
        <v>286682.58602937451</v>
      </c>
      <c r="T33" s="23">
        <f>Z32</f>
        <v>41434.248167939004</v>
      </c>
      <c r="U33" s="24">
        <v>0</v>
      </c>
      <c r="V33" s="24">
        <v>0</v>
      </c>
      <c r="W33" s="24">
        <v>0</v>
      </c>
      <c r="X33" s="5">
        <f t="shared" si="2"/>
        <v>0.15274794236499412</v>
      </c>
      <c r="Y33" s="26">
        <f>X33*H33</f>
        <v>1358.2958026864735</v>
      </c>
      <c r="Z33" s="25">
        <f>V33+W33+T33+Y33+U33</f>
        <v>42792.543970625477</v>
      </c>
    </row>
    <row r="34" spans="1:26" x14ac:dyDescent="0.2">
      <c r="A34" s="22">
        <v>41121</v>
      </c>
      <c r="B34" s="23">
        <f t="shared" si="0"/>
        <v>329475.12999999989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5506.71</v>
      </c>
      <c r="I34" s="36">
        <f t="shared" si="1"/>
        <v>1.6713583207327368E-2</v>
      </c>
      <c r="J34" s="25">
        <v>334981.83999999985</v>
      </c>
      <c r="L34" s="23">
        <f>R33</f>
        <v>286682.58602937451</v>
      </c>
      <c r="M34" s="24">
        <v>0</v>
      </c>
      <c r="N34" s="24">
        <v>0</v>
      </c>
      <c r="O34" s="24">
        <v>0</v>
      </c>
      <c r="P34" s="5">
        <f>R33/J34</f>
        <v>0.85581530637414449</v>
      </c>
      <c r="Q34" s="63">
        <f>P34*H34</f>
        <v>4712.7267057635654</v>
      </c>
      <c r="R34" s="25">
        <f>Q34+L34+M34+N34+O34</f>
        <v>291395.31273513805</v>
      </c>
      <c r="T34" s="23">
        <f>Z33</f>
        <v>42792.543970625477</v>
      </c>
      <c r="U34" s="24">
        <v>0</v>
      </c>
      <c r="V34" s="24">
        <v>0</v>
      </c>
      <c r="W34" s="24">
        <v>0</v>
      </c>
      <c r="X34" s="5">
        <f t="shared" si="2"/>
        <v>0.14418469362585551</v>
      </c>
      <c r="Y34" s="26">
        <f>X34*H34</f>
        <v>793.98329423643474</v>
      </c>
      <c r="Z34" s="25">
        <f>V34+W34+T34+Y34+U34</f>
        <v>43586.527264861914</v>
      </c>
    </row>
    <row r="35" spans="1:26" x14ac:dyDescent="0.2">
      <c r="A35" s="22">
        <v>41152</v>
      </c>
      <c r="B35" s="23">
        <f t="shared" si="0"/>
        <v>334981.83999999985</v>
      </c>
      <c r="C35" s="24">
        <v>0</v>
      </c>
      <c r="D35" s="24">
        <v>-25</v>
      </c>
      <c r="E35" s="24">
        <v>0</v>
      </c>
      <c r="F35" s="24">
        <v>0</v>
      </c>
      <c r="G35" s="24">
        <v>0</v>
      </c>
      <c r="H35" s="24">
        <v>13782.6</v>
      </c>
      <c r="I35" s="36">
        <f t="shared" si="1"/>
        <v>4.1147390810111553E-2</v>
      </c>
      <c r="J35" s="25">
        <v>348739.43999999989</v>
      </c>
      <c r="L35" s="23">
        <f>R34</f>
        <v>291395.31273513805</v>
      </c>
      <c r="M35" s="24">
        <v>0</v>
      </c>
      <c r="N35" s="24">
        <v>0</v>
      </c>
      <c r="O35" s="24">
        <v>0</v>
      </c>
      <c r="P35" s="5">
        <f>R34/J35</f>
        <v>0.83556741599154416</v>
      </c>
      <c r="Q35" s="63">
        <f>P35*H35</f>
        <v>11516.291467645056</v>
      </c>
      <c r="R35" s="25">
        <f>Q35+L35+M35+N35+O35</f>
        <v>302911.60420278308</v>
      </c>
      <c r="T35" s="23">
        <f>Z34</f>
        <v>43586.527264861914</v>
      </c>
      <c r="U35" s="24">
        <v>0</v>
      </c>
      <c r="V35" s="24">
        <v>-25</v>
      </c>
      <c r="W35" s="24">
        <v>0</v>
      </c>
      <c r="X35" s="5">
        <f t="shared" si="2"/>
        <v>0.16443258400845584</v>
      </c>
      <c r="Y35" s="26">
        <f>X35*H35</f>
        <v>2266.3085323549435</v>
      </c>
      <c r="Z35" s="25">
        <f>V35+W35+T35+Y35+U35</f>
        <v>45827.83579721686</v>
      </c>
    </row>
    <row r="36" spans="1:26" x14ac:dyDescent="0.2">
      <c r="A36" s="22">
        <v>41182</v>
      </c>
      <c r="B36" s="23">
        <f t="shared" si="0"/>
        <v>348739.43999999989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7951.8</v>
      </c>
      <c r="I36" s="36">
        <f t="shared" si="1"/>
        <v>2.2801550636199916E-2</v>
      </c>
      <c r="J36" s="25">
        <v>356691.23999999987</v>
      </c>
      <c r="L36" s="23">
        <f>R35</f>
        <v>302911.60420278308</v>
      </c>
      <c r="M36" s="24">
        <v>0</v>
      </c>
      <c r="N36" s="24">
        <v>0</v>
      </c>
      <c r="O36" s="24">
        <v>0</v>
      </c>
      <c r="P36" s="5">
        <f>R35/J36</f>
        <v>0.84922636228123571</v>
      </c>
      <c r="Q36" s="63">
        <f>P36*H36</f>
        <v>6752.8781875879304</v>
      </c>
      <c r="R36" s="25">
        <f>Q36+L36+M36+N36+O36</f>
        <v>309664.48239037103</v>
      </c>
      <c r="T36" s="23">
        <f>Z35</f>
        <v>45827.83579721686</v>
      </c>
      <c r="U36" s="24">
        <v>0</v>
      </c>
      <c r="V36" s="24">
        <v>0</v>
      </c>
      <c r="W36" s="24">
        <v>0</v>
      </c>
      <c r="X36" s="5">
        <f t="shared" si="2"/>
        <v>0.15077363771876429</v>
      </c>
      <c r="Y36" s="26">
        <f>X36*H36</f>
        <v>1198.9218124120698</v>
      </c>
      <c r="Z36" s="25">
        <f>V36+W36+T36+Y36+U36</f>
        <v>47026.757609628927</v>
      </c>
    </row>
    <row r="37" spans="1:26" x14ac:dyDescent="0.2">
      <c r="A37" s="22">
        <v>41213</v>
      </c>
      <c r="B37" s="23">
        <f t="shared" si="0"/>
        <v>356691.23999999987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-14565.31</v>
      </c>
      <c r="I37" s="36">
        <f t="shared" si="1"/>
        <v>-4.0834504374147242E-2</v>
      </c>
      <c r="J37" s="25">
        <v>342125.92999999988</v>
      </c>
      <c r="L37" s="23">
        <f>R36</f>
        <v>309664.48239037103</v>
      </c>
      <c r="M37" s="24">
        <v>0</v>
      </c>
      <c r="N37" s="24">
        <v>0</v>
      </c>
      <c r="O37" s="24">
        <v>0</v>
      </c>
      <c r="P37" s="5">
        <f>R36/J37</f>
        <v>0.90511842347164728</v>
      </c>
      <c r="Q37" s="63">
        <f>P37*H37</f>
        <v>-13183.330424575819</v>
      </c>
      <c r="R37" s="25">
        <f>Q37+L37+M37+N37+O37</f>
        <v>296481.1519657952</v>
      </c>
      <c r="T37" s="23">
        <f>Z36</f>
        <v>47026.757609628927</v>
      </c>
      <c r="U37" s="24">
        <v>0</v>
      </c>
      <c r="V37" s="24">
        <v>0</v>
      </c>
      <c r="W37" s="24">
        <v>0</v>
      </c>
      <c r="X37" s="5">
        <f t="shared" si="2"/>
        <v>9.4881576528352718E-2</v>
      </c>
      <c r="Y37" s="26">
        <f>X37*H37</f>
        <v>-1381.9795754241811</v>
      </c>
      <c r="Z37" s="25">
        <f>V37+W37+T37+Y37+U37</f>
        <v>45644.778034204748</v>
      </c>
    </row>
    <row r="38" spans="1:26" x14ac:dyDescent="0.2">
      <c r="A38" s="22">
        <v>41243</v>
      </c>
      <c r="B38" s="23">
        <f t="shared" si="0"/>
        <v>342125.92999999988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3308.93</v>
      </c>
      <c r="I38" s="36">
        <f t="shared" si="1"/>
        <v>9.6716726498923978E-3</v>
      </c>
      <c r="J38" s="25">
        <v>345434.85999999987</v>
      </c>
      <c r="L38" s="23">
        <f>R37</f>
        <v>296481.1519657952</v>
      </c>
      <c r="M38" s="24">
        <v>0</v>
      </c>
      <c r="N38" s="24">
        <v>0</v>
      </c>
      <c r="O38" s="24">
        <v>0</v>
      </c>
      <c r="P38" s="5">
        <f>R37/J38</f>
        <v>0.85828382221121313</v>
      </c>
      <c r="Q38" s="63">
        <f>P38*H38</f>
        <v>2840.0010878293492</v>
      </c>
      <c r="R38" s="25">
        <f>Q38+L38+M38+N38+O38</f>
        <v>299321.15305362456</v>
      </c>
      <c r="T38" s="23">
        <f>Z37</f>
        <v>45644.778034204748</v>
      </c>
      <c r="U38" s="24">
        <v>0</v>
      </c>
      <c r="V38" s="24">
        <v>0</v>
      </c>
      <c r="W38" s="24">
        <v>0</v>
      </c>
      <c r="X38" s="5">
        <f t="shared" si="2"/>
        <v>0.14171617778878687</v>
      </c>
      <c r="Y38" s="26">
        <f>X38*H38</f>
        <v>468.92891217065051</v>
      </c>
      <c r="Z38" s="25">
        <f>V38+W38+T38+Y38+U38</f>
        <v>46113.706946375401</v>
      </c>
    </row>
    <row r="39" spans="1:26" x14ac:dyDescent="0.2">
      <c r="A39" s="22">
        <v>41274</v>
      </c>
      <c r="B39" s="23">
        <f t="shared" si="0"/>
        <v>345434.85999999987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-3953.83</v>
      </c>
      <c r="I39" s="36">
        <f t="shared" si="1"/>
        <v>-1.1445949606823125E-2</v>
      </c>
      <c r="J39" s="25">
        <v>341481.02999999985</v>
      </c>
      <c r="L39" s="23">
        <f>R38</f>
        <v>299321.15305362456</v>
      </c>
      <c r="M39" s="24">
        <v>0</v>
      </c>
      <c r="N39" s="24">
        <v>0</v>
      </c>
      <c r="O39" s="24">
        <v>0</v>
      </c>
      <c r="P39" s="5">
        <f>R38/J39</f>
        <v>0.87653815807462188</v>
      </c>
      <c r="Q39" s="63">
        <f>P39*H39</f>
        <v>-3465.6828655401823</v>
      </c>
      <c r="R39" s="25">
        <f>Q39+L39+M39+N39+O39</f>
        <v>295855.47018808435</v>
      </c>
      <c r="T39" s="23">
        <f>Z38</f>
        <v>46113.706946375401</v>
      </c>
      <c r="U39" s="24">
        <v>0</v>
      </c>
      <c r="V39" s="24">
        <v>0</v>
      </c>
      <c r="W39" s="24">
        <v>0</v>
      </c>
      <c r="X39" s="5">
        <f t="shared" si="2"/>
        <v>0.12346184192537812</v>
      </c>
      <c r="Y39" s="26">
        <f>X39*H39</f>
        <v>-488.14713445981778</v>
      </c>
      <c r="Z39" s="25">
        <f>V39+W39+T39+Y39+U39</f>
        <v>45625.559811915584</v>
      </c>
    </row>
    <row r="40" spans="1:26" x14ac:dyDescent="0.2">
      <c r="A40" s="22">
        <v>41305</v>
      </c>
      <c r="B40" s="23">
        <f t="shared" si="0"/>
        <v>341481.02999999985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866.18</v>
      </c>
      <c r="I40" s="36">
        <f t="shared" si="1"/>
        <v>2.5365391453809317E-3</v>
      </c>
      <c r="J40" s="25">
        <v>342347.20999999985</v>
      </c>
      <c r="L40" s="23">
        <f>R39</f>
        <v>295855.47018808435</v>
      </c>
      <c r="M40" s="24">
        <v>0</v>
      </c>
      <c r="N40" s="24">
        <v>0</v>
      </c>
      <c r="O40" s="24">
        <v>0</v>
      </c>
      <c r="P40" s="5">
        <f>R39/J40</f>
        <v>0.86419711201409966</v>
      </c>
      <c r="Q40" s="63">
        <f>P40*H40</f>
        <v>748.55025448437277</v>
      </c>
      <c r="R40" s="25">
        <f>Q40+L40+M40+N40+O40</f>
        <v>296604.0204425687</v>
      </c>
      <c r="T40" s="23">
        <f>Z39</f>
        <v>45625.559811915584</v>
      </c>
      <c r="U40" s="24">
        <v>0</v>
      </c>
      <c r="V40" s="24">
        <v>0</v>
      </c>
      <c r="W40" s="24">
        <v>0</v>
      </c>
      <c r="X40" s="5">
        <f t="shared" si="2"/>
        <v>0.13580288798590034</v>
      </c>
      <c r="Y40" s="26">
        <f>X40*H40</f>
        <v>117.62974551562715</v>
      </c>
      <c r="Z40" s="25">
        <f>V40+W40+T40+Y40+U40</f>
        <v>45743.189557431208</v>
      </c>
    </row>
    <row r="41" spans="1:26" x14ac:dyDescent="0.2">
      <c r="A41" s="22">
        <v>41333</v>
      </c>
      <c r="B41" s="23">
        <f t="shared" si="0"/>
        <v>342347.20999999985</v>
      </c>
      <c r="C41" s="24">
        <v>0</v>
      </c>
      <c r="D41" s="24">
        <v>-25</v>
      </c>
      <c r="E41" s="24">
        <v>0</v>
      </c>
      <c r="F41" s="24">
        <v>0</v>
      </c>
      <c r="G41" s="24">
        <v>0</v>
      </c>
      <c r="H41" s="24">
        <v>138.87</v>
      </c>
      <c r="I41" s="36">
        <f t="shared" si="1"/>
        <v>4.0567043546487993E-4</v>
      </c>
      <c r="J41" s="25">
        <v>342461.07999999984</v>
      </c>
      <c r="L41" s="23">
        <f>R40</f>
        <v>296604.0204425687</v>
      </c>
      <c r="M41" s="24">
        <v>0</v>
      </c>
      <c r="N41" s="24">
        <v>0</v>
      </c>
      <c r="O41" s="24">
        <v>0</v>
      </c>
      <c r="P41" s="5">
        <f>R40/J41</f>
        <v>0.86609555877873434</v>
      </c>
      <c r="Q41" s="63">
        <f>P41*H41</f>
        <v>120.27469024760285</v>
      </c>
      <c r="R41" s="25">
        <f>Q41+L41+M41+N41+O41</f>
        <v>296724.2951328163</v>
      </c>
      <c r="T41" s="23">
        <f>Z40</f>
        <v>45743.189557431208</v>
      </c>
      <c r="U41" s="24">
        <v>0</v>
      </c>
      <c r="V41" s="24">
        <v>-25</v>
      </c>
      <c r="W41" s="24">
        <v>0</v>
      </c>
      <c r="X41" s="5">
        <f t="shared" si="2"/>
        <v>0.13390444122126566</v>
      </c>
      <c r="Y41" s="26">
        <f>X41*H41</f>
        <v>18.595309752397164</v>
      </c>
      <c r="Z41" s="25">
        <f>V41+W41+T41+Y41+U41</f>
        <v>45736.784867183604</v>
      </c>
    </row>
    <row r="42" spans="1:26" x14ac:dyDescent="0.2">
      <c r="A42" s="22">
        <v>41364</v>
      </c>
      <c r="B42" s="23">
        <f t="shared" si="0"/>
        <v>342461.07999999984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8935.7099999999991</v>
      </c>
      <c r="I42" s="36">
        <f t="shared" si="1"/>
        <v>2.6092629270456087E-2</v>
      </c>
      <c r="J42" s="25">
        <v>351396.78999999986</v>
      </c>
      <c r="L42" s="23">
        <f>R41</f>
        <v>296724.2951328163</v>
      </c>
      <c r="M42" s="24">
        <v>0</v>
      </c>
      <c r="N42" s="24">
        <v>0</v>
      </c>
      <c r="O42" s="24">
        <v>0</v>
      </c>
      <c r="P42" s="5">
        <f>R41/J42</f>
        <v>0.84441378970142678</v>
      </c>
      <c r="Q42" s="63">
        <f>P42*H42</f>
        <v>7545.4367447729355</v>
      </c>
      <c r="R42" s="25">
        <f>Q42+L42+M42+N42+O42</f>
        <v>304269.73187758925</v>
      </c>
      <c r="T42" s="23">
        <f>Z41</f>
        <v>45736.784867183604</v>
      </c>
      <c r="U42" s="24">
        <v>0</v>
      </c>
      <c r="V42" s="24">
        <v>0</v>
      </c>
      <c r="W42" s="24">
        <v>0</v>
      </c>
      <c r="X42" s="5">
        <f t="shared" si="2"/>
        <v>0.15558621029857322</v>
      </c>
      <c r="Y42" s="26">
        <f>X42*H42</f>
        <v>1390.2732552270636</v>
      </c>
      <c r="Z42" s="25">
        <f>V42+W42+T42+Y42+U42</f>
        <v>47127.058122410665</v>
      </c>
    </row>
    <row r="43" spans="1:26" x14ac:dyDescent="0.2">
      <c r="A43" s="22">
        <v>41394</v>
      </c>
      <c r="B43" s="23">
        <f t="shared" si="0"/>
        <v>351396.78999999986</v>
      </c>
      <c r="C43" s="24">
        <v>25474</v>
      </c>
      <c r="D43" s="24">
        <v>0</v>
      </c>
      <c r="E43" s="24">
        <v>0</v>
      </c>
      <c r="F43" s="24">
        <v>0</v>
      </c>
      <c r="G43" s="24">
        <v>0</v>
      </c>
      <c r="H43" s="24">
        <v>5125.68</v>
      </c>
      <c r="I43" s="36">
        <f>H43/SUM(B43:E43)</f>
        <v>1.360062954202421E-2</v>
      </c>
      <c r="J43" s="25">
        <v>381996.46999999986</v>
      </c>
      <c r="L43" s="23">
        <f>R42</f>
        <v>304269.73187758925</v>
      </c>
      <c r="M43" s="24">
        <v>0</v>
      </c>
      <c r="N43" s="24">
        <v>0</v>
      </c>
      <c r="O43" s="24">
        <v>0</v>
      </c>
      <c r="P43" s="5">
        <f>R42/J43</f>
        <v>0.796524983274294</v>
      </c>
      <c r="Q43" s="63">
        <f>P43*H43</f>
        <v>4082.7321762693837</v>
      </c>
      <c r="R43" s="25">
        <f>Q43+L43+M43+N43+O43</f>
        <v>308352.46405385865</v>
      </c>
      <c r="T43" s="23">
        <f>Z42</f>
        <v>47127.058122410665</v>
      </c>
      <c r="U43" s="24">
        <v>25474</v>
      </c>
      <c r="V43" s="24">
        <v>0</v>
      </c>
      <c r="W43" s="24">
        <v>0</v>
      </c>
      <c r="X43" s="5">
        <f t="shared" si="2"/>
        <v>0.203475016725706</v>
      </c>
      <c r="Y43" s="26">
        <f>X43*H43</f>
        <v>1042.9478237306168</v>
      </c>
      <c r="Z43" s="25">
        <f>V43+W43+T43+Y43+U43</f>
        <v>73644.005946141289</v>
      </c>
    </row>
    <row r="44" spans="1:26" x14ac:dyDescent="0.2">
      <c r="A44" s="22">
        <v>41425</v>
      </c>
      <c r="B44" s="23">
        <f t="shared" si="0"/>
        <v>381996.46999999986</v>
      </c>
      <c r="C44" s="24">
        <v>0</v>
      </c>
      <c r="D44" s="24">
        <v>-25</v>
      </c>
      <c r="E44" s="24">
        <v>0</v>
      </c>
      <c r="F44" s="24">
        <v>0</v>
      </c>
      <c r="G44" s="24">
        <v>0</v>
      </c>
      <c r="H44" s="24">
        <v>4333.6000000000004</v>
      </c>
      <c r="I44" s="36">
        <f t="shared" si="1"/>
        <v>1.1345349955063403E-2</v>
      </c>
      <c r="J44" s="25">
        <v>386305.06999999983</v>
      </c>
      <c r="L44" s="23">
        <f>R43</f>
        <v>308352.46405385865</v>
      </c>
      <c r="M44" s="24">
        <v>0</v>
      </c>
      <c r="N44" s="24">
        <v>0</v>
      </c>
      <c r="O44" s="24">
        <v>0</v>
      </c>
      <c r="P44" s="5">
        <f>R43/J44</f>
        <v>0.7982097259398091</v>
      </c>
      <c r="Q44" s="63">
        <f>P44*H44</f>
        <v>3459.1216683327571</v>
      </c>
      <c r="R44" s="25">
        <f>Q44+L44+M44+N44+O44</f>
        <v>311811.58572219143</v>
      </c>
      <c r="T44" s="23">
        <f>Z43</f>
        <v>73644.005946141289</v>
      </c>
      <c r="U44" s="24">
        <v>0</v>
      </c>
      <c r="V44" s="26">
        <f>-25</f>
        <v>-25</v>
      </c>
      <c r="W44" s="24">
        <v>0</v>
      </c>
      <c r="X44" s="5">
        <f t="shared" si="2"/>
        <v>0.2017902740601909</v>
      </c>
      <c r="Y44" s="26">
        <f>X44*H44</f>
        <v>874.47833166724331</v>
      </c>
      <c r="Z44" s="25">
        <f>V44+W44+T44+Y44+U44</f>
        <v>74493.484277808529</v>
      </c>
    </row>
    <row r="45" spans="1:26" x14ac:dyDescent="0.2">
      <c r="A45" s="22">
        <v>41455</v>
      </c>
      <c r="B45" s="23">
        <f t="shared" si="0"/>
        <v>386305.06999999983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-13899.22</v>
      </c>
      <c r="I45" s="36">
        <f t="shared" si="1"/>
        <v>-3.5979905725803715E-2</v>
      </c>
      <c r="J45" s="25">
        <v>372405.84999999986</v>
      </c>
      <c r="L45" s="23">
        <f>R44</f>
        <v>311811.58572219143</v>
      </c>
      <c r="M45" s="24">
        <v>0</v>
      </c>
      <c r="N45" s="24">
        <v>0</v>
      </c>
      <c r="O45" s="24">
        <v>0</v>
      </c>
      <c r="P45" s="5">
        <f>R44/J45</f>
        <v>0.83728970885444343</v>
      </c>
      <c r="Q45" s="63">
        <f>P45*H45</f>
        <v>-11637.673867103857</v>
      </c>
      <c r="R45" s="25">
        <f>Q45+L45+M45+N45+O45</f>
        <v>300173.91185508756</v>
      </c>
      <c r="T45" s="23">
        <f>Z44</f>
        <v>74493.484277808529</v>
      </c>
      <c r="U45" s="24">
        <v>0</v>
      </c>
      <c r="V45" s="24">
        <v>0</v>
      </c>
      <c r="W45" s="24">
        <v>0</v>
      </c>
      <c r="X45" s="5">
        <f t="shared" si="2"/>
        <v>0.16271029114555657</v>
      </c>
      <c r="Y45" s="26">
        <f>X45*H45</f>
        <v>-2261.5461328961428</v>
      </c>
      <c r="Z45" s="25">
        <f>V45+W45+T45+Y45+U45</f>
        <v>72231.93814491239</v>
      </c>
    </row>
    <row r="46" spans="1:26" x14ac:dyDescent="0.2">
      <c r="A46" s="22">
        <v>41486</v>
      </c>
      <c r="B46" s="23">
        <f t="shared" si="0"/>
        <v>372405.84999999986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22570.73</v>
      </c>
      <c r="I46" s="36">
        <f t="shared" si="1"/>
        <v>6.0607882502382839E-2</v>
      </c>
      <c r="J46" s="25">
        <v>394976.57999999984</v>
      </c>
      <c r="L46" s="23">
        <f>R45</f>
        <v>300173.91185508756</v>
      </c>
      <c r="M46" s="24">
        <v>0</v>
      </c>
      <c r="N46" s="24">
        <v>0</v>
      </c>
      <c r="O46" s="24">
        <v>0</v>
      </c>
      <c r="P46" s="5">
        <f>R45/J46</f>
        <v>0.75997901408505708</v>
      </c>
      <c r="Q46" s="63">
        <f>P46*H46</f>
        <v>17153.281132580021</v>
      </c>
      <c r="R46" s="25">
        <f>Q46+L46+M46+N46+O46</f>
        <v>317327.19298766757</v>
      </c>
      <c r="T46" s="23">
        <f>Z45</f>
        <v>72231.93814491239</v>
      </c>
      <c r="U46" s="24">
        <v>0</v>
      </c>
      <c r="V46" s="24">
        <v>0</v>
      </c>
      <c r="W46" s="24">
        <v>0</v>
      </c>
      <c r="X46" s="5">
        <f t="shared" si="2"/>
        <v>0.24002098591494292</v>
      </c>
      <c r="Y46" s="26">
        <f>X46*H46</f>
        <v>5417.4488674199793</v>
      </c>
      <c r="Z46" s="25">
        <f>V46+W46+T46+Y46+U46</f>
        <v>77649.387012332372</v>
      </c>
    </row>
    <row r="47" spans="1:26" x14ac:dyDescent="0.2">
      <c r="A47" s="22">
        <v>41517</v>
      </c>
      <c r="B47" s="23">
        <f t="shared" si="0"/>
        <v>394976.57999999984</v>
      </c>
      <c r="C47" s="24">
        <v>0</v>
      </c>
      <c r="D47" s="24">
        <v>-25</v>
      </c>
      <c r="E47" s="24">
        <v>0</v>
      </c>
      <c r="F47" s="24">
        <v>0</v>
      </c>
      <c r="G47" s="24">
        <v>0</v>
      </c>
      <c r="H47" s="24">
        <v>356.83</v>
      </c>
      <c r="I47" s="36">
        <f t="shared" si="1"/>
        <v>9.0347783897965449E-4</v>
      </c>
      <c r="J47" s="25">
        <v>395308.40999999986</v>
      </c>
      <c r="L47" s="23">
        <f>R46</f>
        <v>317327.19298766757</v>
      </c>
      <c r="M47" s="24">
        <v>0</v>
      </c>
      <c r="N47" s="24">
        <v>0</v>
      </c>
      <c r="O47" s="24">
        <v>0</v>
      </c>
      <c r="P47" s="5">
        <f>R46/J47</f>
        <v>0.80273322034223271</v>
      </c>
      <c r="Q47" s="63">
        <f>P47*H47</f>
        <v>286.43929501471888</v>
      </c>
      <c r="R47" s="25">
        <f>Q47+L47+M47+N47+O47</f>
        <v>317613.63228268229</v>
      </c>
      <c r="T47" s="23">
        <f>Z46</f>
        <v>77649.387012332372</v>
      </c>
      <c r="U47" s="24">
        <v>0</v>
      </c>
      <c r="V47" s="24">
        <v>-25</v>
      </c>
      <c r="W47" s="24">
        <v>0</v>
      </c>
      <c r="X47" s="5">
        <f t="shared" si="2"/>
        <v>0.19726677965776729</v>
      </c>
      <c r="Y47" s="26">
        <f>X47*H47</f>
        <v>70.390704985281104</v>
      </c>
      <c r="Z47" s="25">
        <f>V47+W47+T47+Y47+U47</f>
        <v>77694.777717317658</v>
      </c>
    </row>
    <row r="48" spans="1:26" x14ac:dyDescent="0.2">
      <c r="A48" s="22">
        <v>41547</v>
      </c>
      <c r="B48" s="23">
        <f t="shared" si="0"/>
        <v>395308.40999999986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13918.93</v>
      </c>
      <c r="I48" s="36">
        <f t="shared" si="1"/>
        <v>3.5210305796428677E-2</v>
      </c>
      <c r="J48" s="25">
        <v>409227.33999999985</v>
      </c>
      <c r="L48" s="23">
        <f>R47</f>
        <v>317613.63228268229</v>
      </c>
      <c r="M48" s="24">
        <v>0</v>
      </c>
      <c r="N48" s="24">
        <v>0</v>
      </c>
      <c r="O48" s="24">
        <v>0</v>
      </c>
      <c r="P48" s="5">
        <f>R47/J48</f>
        <v>0.77613004126919383</v>
      </c>
      <c r="Q48" s="63">
        <f>P48*H48</f>
        <v>10802.899715323021</v>
      </c>
      <c r="R48" s="25">
        <f>Q48+L48+M48+N48+O48</f>
        <v>328416.53199800529</v>
      </c>
      <c r="T48" s="23">
        <f>Z47</f>
        <v>77694.777717317658</v>
      </c>
      <c r="U48" s="24">
        <v>0</v>
      </c>
      <c r="V48" s="24">
        <v>0</v>
      </c>
      <c r="W48" s="24">
        <v>0</v>
      </c>
      <c r="X48" s="5">
        <f t="shared" si="2"/>
        <v>0.22386995873080617</v>
      </c>
      <c r="Y48" s="26">
        <f>X48*H48</f>
        <v>3116.03028467698</v>
      </c>
      <c r="Z48" s="25">
        <f>V48+W48+T48+Y48+U48</f>
        <v>80810.808001994636</v>
      </c>
    </row>
    <row r="49" spans="1:26" x14ac:dyDescent="0.2">
      <c r="A49" s="22">
        <v>41578</v>
      </c>
      <c r="B49" s="23">
        <f t="shared" si="0"/>
        <v>409227.33999999985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19288.96</v>
      </c>
      <c r="I49" s="36">
        <f t="shared" si="1"/>
        <v>4.7135071669453965E-2</v>
      </c>
      <c r="J49" s="25">
        <v>428516.29999999987</v>
      </c>
      <c r="L49" s="23">
        <f>R48</f>
        <v>328416.53199800529</v>
      </c>
      <c r="M49" s="24">
        <v>0</v>
      </c>
      <c r="N49" s="24">
        <v>0</v>
      </c>
      <c r="O49" s="24">
        <v>0</v>
      </c>
      <c r="P49" s="5">
        <f>R48/J49</f>
        <v>0.76640382640754945</v>
      </c>
      <c r="Q49" s="63">
        <f>P49*H49</f>
        <v>14783.132751422165</v>
      </c>
      <c r="R49" s="25">
        <f>Q49+L49+M49+N49+O49</f>
        <v>343199.66474942747</v>
      </c>
      <c r="T49" s="23">
        <f>Z48</f>
        <v>80810.808001994636</v>
      </c>
      <c r="U49" s="24">
        <v>0</v>
      </c>
      <c r="V49" s="24">
        <v>0</v>
      </c>
      <c r="W49" s="24">
        <v>0</v>
      </c>
      <c r="X49" s="5">
        <f t="shared" si="2"/>
        <v>0.23359617359245055</v>
      </c>
      <c r="Y49" s="26">
        <f>X49*H49</f>
        <v>4505.8272485778343</v>
      </c>
      <c r="Z49" s="25">
        <f>V49+W49+T49+Y49+U49</f>
        <v>85316.635250572464</v>
      </c>
    </row>
    <row r="50" spans="1:26" x14ac:dyDescent="0.2">
      <c r="A50" s="22">
        <v>41608</v>
      </c>
      <c r="B50" s="23">
        <f t="shared" si="0"/>
        <v>428516.29999999987</v>
      </c>
      <c r="C50" s="24">
        <v>0</v>
      </c>
      <c r="D50" s="24">
        <v>-25</v>
      </c>
      <c r="E50" s="24">
        <v>0</v>
      </c>
      <c r="F50" s="24">
        <v>0</v>
      </c>
      <c r="G50" s="24">
        <v>0</v>
      </c>
      <c r="H50" s="24">
        <v>13340.6</v>
      </c>
      <c r="I50" s="36">
        <f t="shared" si="1"/>
        <v>3.1133887665863939E-2</v>
      </c>
      <c r="J50" s="25">
        <v>441831.89999999985</v>
      </c>
      <c r="L50" s="23">
        <f>R49</f>
        <v>343199.66474942747</v>
      </c>
      <c r="M50" s="24">
        <v>0</v>
      </c>
      <c r="N50" s="24">
        <v>0</v>
      </c>
      <c r="O50" s="24">
        <v>0</v>
      </c>
      <c r="P50" s="5">
        <f>R49/J50</f>
        <v>0.77676524657777668</v>
      </c>
      <c r="Q50" s="63">
        <f>P50*H50</f>
        <v>10362.514448495487</v>
      </c>
      <c r="R50" s="25">
        <f>Q50+L50+M50+N50+O50</f>
        <v>353562.17919792293</v>
      </c>
      <c r="T50" s="23">
        <f>Z49</f>
        <v>85316.635250572464</v>
      </c>
      <c r="U50" s="24">
        <v>0</v>
      </c>
      <c r="V50" s="24">
        <v>-25</v>
      </c>
      <c r="W50" s="24">
        <v>0</v>
      </c>
      <c r="X50" s="5">
        <f t="shared" si="2"/>
        <v>0.22323475342222332</v>
      </c>
      <c r="Y50" s="26">
        <f>X50*H50</f>
        <v>2978.0855515045123</v>
      </c>
      <c r="Z50" s="25">
        <f>V50+W50+T50+Y50+U50</f>
        <v>88269.720802076976</v>
      </c>
    </row>
    <row r="51" spans="1:26" x14ac:dyDescent="0.2">
      <c r="A51" s="22">
        <v>41639</v>
      </c>
      <c r="B51" s="23">
        <f t="shared" si="0"/>
        <v>441831.89999999985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9695.4500000000007</v>
      </c>
      <c r="I51" s="36">
        <f t="shared" si="1"/>
        <v>2.1943752816399188E-2</v>
      </c>
      <c r="J51" s="25">
        <v>451527.34999999986</v>
      </c>
      <c r="L51" s="23">
        <f>R50</f>
        <v>353562.17919792293</v>
      </c>
      <c r="M51" s="24">
        <v>0</v>
      </c>
      <c r="N51" s="24">
        <v>0</v>
      </c>
      <c r="O51" s="24">
        <v>0</v>
      </c>
      <c r="P51" s="5">
        <f>R50/J51</f>
        <v>0.78303602029405983</v>
      </c>
      <c r="Q51" s="63">
        <f>P51*H51</f>
        <v>7591.8865829600427</v>
      </c>
      <c r="R51" s="25">
        <f>Q51+L51+M51+N51+O51</f>
        <v>361154.06578088296</v>
      </c>
      <c r="T51" s="23">
        <f>Z50</f>
        <v>88269.720802076976</v>
      </c>
      <c r="U51" s="24">
        <v>0</v>
      </c>
      <c r="V51" s="24">
        <v>0</v>
      </c>
      <c r="W51" s="24">
        <v>0</v>
      </c>
      <c r="X51" s="5">
        <f t="shared" si="2"/>
        <v>0.21696397970594017</v>
      </c>
      <c r="Y51" s="26">
        <f>X51*H51</f>
        <v>2103.5634170399576</v>
      </c>
      <c r="Z51" s="25">
        <f>V51+W51+T51+Y51+U51</f>
        <v>90373.284219116933</v>
      </c>
    </row>
    <row r="52" spans="1:26" x14ac:dyDescent="0.2">
      <c r="A52" s="22">
        <v>41670</v>
      </c>
      <c r="B52" s="23">
        <f t="shared" si="0"/>
        <v>451527.34999999986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-16221.97</v>
      </c>
      <c r="I52" s="36">
        <f t="shared" si="1"/>
        <v>-3.5926882391509624E-2</v>
      </c>
      <c r="J52" s="25">
        <v>435305.37999999983</v>
      </c>
      <c r="L52" s="23">
        <f>R51</f>
        <v>361154.06578088296</v>
      </c>
      <c r="M52" s="24">
        <v>0</v>
      </c>
      <c r="N52" s="24">
        <v>0</v>
      </c>
      <c r="O52" s="24">
        <v>0</v>
      </c>
      <c r="P52" s="5">
        <f>R51/J52</f>
        <v>0.82965679353855704</v>
      </c>
      <c r="Q52" s="63">
        <f>P52*H52</f>
        <v>-13458.667615078666</v>
      </c>
      <c r="R52" s="25">
        <f>Q52+L52+M52+N52+O52</f>
        <v>347695.39816580428</v>
      </c>
      <c r="T52" s="23">
        <f>Z51</f>
        <v>90373.284219116933</v>
      </c>
      <c r="U52" s="24">
        <v>0</v>
      </c>
      <c r="V52" s="24">
        <v>0</v>
      </c>
      <c r="W52" s="24">
        <v>0</v>
      </c>
      <c r="X52" s="5">
        <f t="shared" si="2"/>
        <v>0.17034320646144296</v>
      </c>
      <c r="Y52" s="26">
        <f>X52*H52</f>
        <v>-2763.3023849213337</v>
      </c>
      <c r="Z52" s="25">
        <f>V52+W52+T52+Y52+U52</f>
        <v>87609.981834195598</v>
      </c>
    </row>
    <row r="53" spans="1:26" x14ac:dyDescent="0.2">
      <c r="A53" s="22">
        <v>41698</v>
      </c>
      <c r="B53" s="23">
        <f t="shared" si="0"/>
        <v>435305.37999999983</v>
      </c>
      <c r="C53" s="24">
        <v>0</v>
      </c>
      <c r="D53" s="24">
        <v>-25</v>
      </c>
      <c r="E53" s="24">
        <v>0</v>
      </c>
      <c r="F53" s="24">
        <v>0</v>
      </c>
      <c r="G53" s="24">
        <v>0</v>
      </c>
      <c r="H53" s="24">
        <v>22710.63</v>
      </c>
      <c r="I53" s="36">
        <f t="shared" si="1"/>
        <v>5.2174715524738353E-2</v>
      </c>
      <c r="J53" s="25">
        <v>457991.00999999983</v>
      </c>
      <c r="L53" s="23">
        <f>R52</f>
        <v>347695.39816580428</v>
      </c>
      <c r="M53" s="24">
        <v>0</v>
      </c>
      <c r="N53" s="24">
        <v>0</v>
      </c>
      <c r="O53" s="24">
        <v>0</v>
      </c>
      <c r="P53" s="5">
        <f>R52/J53</f>
        <v>0.7591751597172276</v>
      </c>
      <c r="Q53" s="63">
        <f>P53*H53</f>
        <v>17241.34615752886</v>
      </c>
      <c r="R53" s="25">
        <f>Q53+L53+M53+N53+O53</f>
        <v>364936.74432333314</v>
      </c>
      <c r="T53" s="23">
        <f>Z52</f>
        <v>87609.981834195598</v>
      </c>
      <c r="U53" s="24">
        <v>0</v>
      </c>
      <c r="V53" s="24">
        <v>-25</v>
      </c>
      <c r="W53" s="24">
        <v>0</v>
      </c>
      <c r="X53" s="5">
        <f t="shared" si="2"/>
        <v>0.2408248402827724</v>
      </c>
      <c r="Y53" s="26">
        <f>X53*H53</f>
        <v>5469.2838424711399</v>
      </c>
      <c r="Z53" s="25">
        <f>V53+W53+T53+Y53+U53</f>
        <v>93054.265676666735</v>
      </c>
    </row>
    <row r="54" spans="1:26" x14ac:dyDescent="0.2">
      <c r="A54" s="22">
        <v>41729</v>
      </c>
      <c r="B54" s="23">
        <f t="shared" si="0"/>
        <v>457991.00999999983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-5619.58</v>
      </c>
      <c r="I54" s="36">
        <f t="shared" si="1"/>
        <v>-1.2270066174443036E-2</v>
      </c>
      <c r="J54" s="25">
        <v>452371.42999999988</v>
      </c>
      <c r="L54" s="23">
        <f>R53</f>
        <v>364936.74432333314</v>
      </c>
      <c r="M54" s="24">
        <v>0</v>
      </c>
      <c r="N54" s="24">
        <v>0</v>
      </c>
      <c r="O54" s="24">
        <v>0</v>
      </c>
      <c r="P54" s="5">
        <f>R53/J54</f>
        <v>0.80671925794105348</v>
      </c>
      <c r="Q54" s="63">
        <f>P54*H54</f>
        <v>-4533.4234075403856</v>
      </c>
      <c r="R54" s="25">
        <f>Q54+L54+M54+N54+O54</f>
        <v>360403.32091579278</v>
      </c>
      <c r="T54" s="23">
        <f>Z53</f>
        <v>93054.265676666735</v>
      </c>
      <c r="U54" s="24">
        <v>0</v>
      </c>
      <c r="V54" s="24">
        <v>0</v>
      </c>
      <c r="W54" s="24">
        <v>0</v>
      </c>
      <c r="X54" s="5">
        <f t="shared" si="2"/>
        <v>0.19328074205894652</v>
      </c>
      <c r="Y54" s="26">
        <f>X54*H54</f>
        <v>-1086.1565924596146</v>
      </c>
      <c r="Z54" s="25">
        <f>V54+W54+T54+Y54+U54</f>
        <v>91968.109084207113</v>
      </c>
    </row>
    <row r="55" spans="1:26" x14ac:dyDescent="0.2">
      <c r="A55" s="22">
        <v>41759</v>
      </c>
      <c r="B55" s="23">
        <f t="shared" si="0"/>
        <v>452371.42999999988</v>
      </c>
      <c r="C55" s="24">
        <v>25904</v>
      </c>
      <c r="D55" s="24">
        <v>0</v>
      </c>
      <c r="E55" s="24">
        <v>0</v>
      </c>
      <c r="F55" s="24">
        <v>0</v>
      </c>
      <c r="G55" s="24">
        <v>0</v>
      </c>
      <c r="H55" s="24">
        <v>953</v>
      </c>
      <c r="I55" s="36">
        <f t="shared" si="1"/>
        <v>1.9925757005748762E-3</v>
      </c>
      <c r="J55" s="25">
        <v>479228.42999999988</v>
      </c>
      <c r="L55" s="23">
        <f>R54</f>
        <v>360403.32091579278</v>
      </c>
      <c r="M55" s="24">
        <v>0</v>
      </c>
      <c r="N55" s="24">
        <v>0</v>
      </c>
      <c r="O55" s="24">
        <v>0</v>
      </c>
      <c r="P55" s="5">
        <f>R54/J55</f>
        <v>0.75204912387145495</v>
      </c>
      <c r="Q55" s="63">
        <f>P55*H55</f>
        <v>716.70281504949662</v>
      </c>
      <c r="R55" s="25">
        <f>Q55+L55+M55+N55+O55</f>
        <v>361120.02373084228</v>
      </c>
      <c r="T55" s="23">
        <f>Z54</f>
        <v>91968.109084207113</v>
      </c>
      <c r="U55" s="24">
        <v>25904</v>
      </c>
      <c r="V55" s="24">
        <v>0</v>
      </c>
      <c r="W55" s="24">
        <v>0</v>
      </c>
      <c r="X55" s="5">
        <f t="shared" si="2"/>
        <v>0.24795087612854505</v>
      </c>
      <c r="Y55" s="26">
        <f>X55*H55</f>
        <v>236.29718495050344</v>
      </c>
      <c r="Z55" s="25">
        <f>V55+W55+T55+Y55+U55</f>
        <v>118108.40626915761</v>
      </c>
    </row>
    <row r="56" spans="1:26" x14ac:dyDescent="0.2">
      <c r="A56" s="22">
        <v>41790</v>
      </c>
      <c r="B56" s="23">
        <f t="shared" si="0"/>
        <v>479228.42999999988</v>
      </c>
      <c r="C56" s="24">
        <v>0</v>
      </c>
      <c r="D56" s="24">
        <v>-25</v>
      </c>
      <c r="E56" s="24">
        <v>0</v>
      </c>
      <c r="F56" s="24">
        <v>0</v>
      </c>
      <c r="G56" s="24">
        <v>0</v>
      </c>
      <c r="H56" s="24">
        <v>16420.95</v>
      </c>
      <c r="I56" s="36">
        <f t="shared" si="1"/>
        <v>3.42671795984432E-2</v>
      </c>
      <c r="J56" s="25">
        <v>495624.37999999989</v>
      </c>
      <c r="L56" s="23">
        <f>R55</f>
        <v>361120.02373084228</v>
      </c>
      <c r="M56" s="24">
        <v>0</v>
      </c>
      <c r="N56" s="24">
        <v>0</v>
      </c>
      <c r="O56" s="24">
        <v>0</v>
      </c>
      <c r="P56" s="5">
        <f>R55/J56</f>
        <v>0.72861634395556241</v>
      </c>
      <c r="Q56" s="63">
        <f>P56*H56</f>
        <v>11964.572553277094</v>
      </c>
      <c r="R56" s="25">
        <f>Q56+L56+M56+N56+O56</f>
        <v>373084.59628411935</v>
      </c>
      <c r="T56" s="23">
        <f>Z55</f>
        <v>118108.40626915761</v>
      </c>
      <c r="U56" s="24">
        <v>0</v>
      </c>
      <c r="V56" s="24">
        <v>-25</v>
      </c>
      <c r="W56" s="24">
        <v>0</v>
      </c>
      <c r="X56" s="5">
        <f t="shared" si="2"/>
        <v>0.27138365604443759</v>
      </c>
      <c r="Y56" s="26">
        <f>X56*H56</f>
        <v>4456.3774467229077</v>
      </c>
      <c r="Z56" s="25">
        <f>V56+W56+T56+Y56+U56</f>
        <v>122539.78371588052</v>
      </c>
    </row>
    <row r="57" spans="1:26" x14ac:dyDescent="0.2">
      <c r="A57" s="22">
        <v>41820</v>
      </c>
      <c r="B57" s="23">
        <f t="shared" si="0"/>
        <v>495624.37999999989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15927.09</v>
      </c>
      <c r="I57" s="36">
        <f t="shared" si="1"/>
        <v>3.2135404638488532E-2</v>
      </c>
      <c r="J57" s="25">
        <v>511551.46999999986</v>
      </c>
      <c r="L57" s="23">
        <f>R56</f>
        <v>373084.59628411935</v>
      </c>
      <c r="M57" s="24">
        <v>0</v>
      </c>
      <c r="N57" s="24">
        <v>0</v>
      </c>
      <c r="O57" s="24">
        <v>0</v>
      </c>
      <c r="P57" s="5">
        <f>R56/J57</f>
        <v>0.72931976186896597</v>
      </c>
      <c r="Q57" s="63">
        <f>P57*H57</f>
        <v>11615.941486065589</v>
      </c>
      <c r="R57" s="25">
        <f>Q57+L57+M57+N57+O57</f>
        <v>384700.53777018492</v>
      </c>
      <c r="T57" s="23">
        <f>Z56</f>
        <v>122539.78371588052</v>
      </c>
      <c r="U57" s="24">
        <v>0</v>
      </c>
      <c r="V57" s="24">
        <v>0</v>
      </c>
      <c r="W57" s="24">
        <v>0</v>
      </c>
      <c r="X57" s="5">
        <f t="shared" si="2"/>
        <v>0.27068023813103403</v>
      </c>
      <c r="Y57" s="26">
        <f>X57*H57</f>
        <v>4311.1485139344113</v>
      </c>
      <c r="Z57" s="25">
        <f>V57+W57+T57+Y57+U57</f>
        <v>126850.93222981493</v>
      </c>
    </row>
    <row r="58" spans="1:26" x14ac:dyDescent="0.2">
      <c r="A58" s="22">
        <v>41851</v>
      </c>
      <c r="B58" s="23">
        <f t="shared" si="0"/>
        <v>511551.46999999986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-5139.2700000000004</v>
      </c>
      <c r="I58" s="36">
        <f t="shared" si="1"/>
        <v>-1.0046437751415321E-2</v>
      </c>
      <c r="J58" s="25">
        <v>506412.1999999999</v>
      </c>
      <c r="L58" s="23">
        <f>R57</f>
        <v>384700.53777018492</v>
      </c>
      <c r="M58" s="24">
        <v>0</v>
      </c>
      <c r="N58" s="24">
        <v>0</v>
      </c>
      <c r="O58" s="24">
        <v>0</v>
      </c>
      <c r="P58" s="5">
        <f>R57/J58</f>
        <v>0.75965890586795692</v>
      </c>
      <c r="Q58" s="63">
        <f>P58*H58</f>
        <v>-3904.0922251600155</v>
      </c>
      <c r="R58" s="25">
        <f>Q58+L58+M58+N58+O58</f>
        <v>380796.44554502488</v>
      </c>
      <c r="T58" s="23">
        <f>Z57</f>
        <v>126850.93222981493</v>
      </c>
      <c r="U58" s="24">
        <v>0</v>
      </c>
      <c r="V58" s="24">
        <v>0</v>
      </c>
      <c r="W58" s="24">
        <v>0</v>
      </c>
      <c r="X58" s="5">
        <f t="shared" si="2"/>
        <v>0.24034109413204308</v>
      </c>
      <c r="Y58" s="26">
        <f>X58*H58</f>
        <v>-1235.1777748399852</v>
      </c>
      <c r="Z58" s="25">
        <f>V58+W58+T58+Y58+U58</f>
        <v>125615.75445497494</v>
      </c>
    </row>
    <row r="59" spans="1:26" x14ac:dyDescent="0.2">
      <c r="A59" s="22">
        <v>41882</v>
      </c>
      <c r="B59" s="23">
        <f t="shared" si="0"/>
        <v>506412.1999999999</v>
      </c>
      <c r="C59" s="24">
        <v>0</v>
      </c>
      <c r="D59" s="24">
        <v>-25</v>
      </c>
      <c r="E59" s="24">
        <v>0</v>
      </c>
      <c r="F59" s="24">
        <v>0</v>
      </c>
      <c r="G59" s="24">
        <v>0</v>
      </c>
      <c r="H59" s="24">
        <v>23250.47</v>
      </c>
      <c r="I59" s="36">
        <f t="shared" si="1"/>
        <v>4.591441094877597E-2</v>
      </c>
      <c r="J59" s="25">
        <v>529637.66999999993</v>
      </c>
      <c r="L59" s="23">
        <f>R58</f>
        <v>380796.44554502488</v>
      </c>
      <c r="M59" s="24">
        <v>0</v>
      </c>
      <c r="N59" s="24">
        <v>0</v>
      </c>
      <c r="O59" s="24">
        <v>0</v>
      </c>
      <c r="P59" s="5">
        <f>R58/J59</f>
        <v>0.71897538093358226</v>
      </c>
      <c r="Q59" s="63">
        <f>P59*H59</f>
        <v>16716.515525134826</v>
      </c>
      <c r="R59" s="25">
        <f>Q59+L59+M59+N59+O59</f>
        <v>397512.96107015968</v>
      </c>
      <c r="T59" s="23">
        <f>Z58</f>
        <v>125615.75445497494</v>
      </c>
      <c r="U59" s="24">
        <v>0</v>
      </c>
      <c r="V59" s="24">
        <v>-25</v>
      </c>
      <c r="W59" s="24">
        <v>0</v>
      </c>
      <c r="X59" s="5">
        <f t="shared" si="2"/>
        <v>0.28102461906641774</v>
      </c>
      <c r="Y59" s="26">
        <f>X59*H59</f>
        <v>6533.9544748651742</v>
      </c>
      <c r="Z59" s="25">
        <f>V59+W59+T59+Y59+U59</f>
        <v>132124.70892984013</v>
      </c>
    </row>
    <row r="60" spans="1:26" x14ac:dyDescent="0.2">
      <c r="A60" s="22">
        <v>41912</v>
      </c>
      <c r="B60" s="23">
        <f t="shared" si="0"/>
        <v>529637.66999999993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-8451.14</v>
      </c>
      <c r="I60" s="36">
        <f t="shared" si="1"/>
        <v>-1.5956455665247529E-2</v>
      </c>
      <c r="J60" s="25">
        <v>521186.52999999991</v>
      </c>
      <c r="L60" s="23">
        <f>R59</f>
        <v>397512.96107015968</v>
      </c>
      <c r="M60" s="24">
        <v>0</v>
      </c>
      <c r="N60" s="24">
        <v>0</v>
      </c>
      <c r="O60" s="24">
        <v>0</v>
      </c>
      <c r="P60" s="5">
        <f>R59/J60</f>
        <v>0.7627076645095946</v>
      </c>
      <c r="Q60" s="63">
        <f>P60*H60</f>
        <v>-6445.7492518436147</v>
      </c>
      <c r="R60" s="25">
        <f>Q60+L60+M60+N60+O60</f>
        <v>391067.21181831608</v>
      </c>
      <c r="T60" s="23">
        <f>Z59</f>
        <v>132124.70892984013</v>
      </c>
      <c r="U60" s="24">
        <v>0</v>
      </c>
      <c r="V60" s="24">
        <v>0</v>
      </c>
      <c r="W60" s="24">
        <v>0</v>
      </c>
      <c r="X60" s="5">
        <f t="shared" si="2"/>
        <v>0.2372923354904054</v>
      </c>
      <c r="Y60" s="26">
        <f>X60*H60</f>
        <v>-2005.3907481563847</v>
      </c>
      <c r="Z60" s="25">
        <f>V60+W60+T60+Y60+U60</f>
        <v>130119.31818168375</v>
      </c>
    </row>
    <row r="61" spans="1:26" x14ac:dyDescent="0.2">
      <c r="A61" s="22">
        <v>41943</v>
      </c>
      <c r="B61" s="23">
        <f t="shared" si="0"/>
        <v>521186.52999999991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14940.64</v>
      </c>
      <c r="I61" s="36">
        <f t="shared" si="1"/>
        <v>2.8666588908197611E-2</v>
      </c>
      <c r="J61" s="25">
        <v>536127.16999999993</v>
      </c>
      <c r="L61" s="23">
        <f>R60</f>
        <v>391067.21181831608</v>
      </c>
      <c r="M61" s="24">
        <v>0</v>
      </c>
      <c r="N61" s="24">
        <v>0</v>
      </c>
      <c r="O61" s="24">
        <v>0</v>
      </c>
      <c r="P61" s="5">
        <f>R60/J61</f>
        <v>0.72942994442590203</v>
      </c>
      <c r="Q61" s="63">
        <f>P61*H61</f>
        <v>10898.150204887408</v>
      </c>
      <c r="R61" s="25">
        <f>Q61+L61+M61+N61+O61</f>
        <v>401965.36202320346</v>
      </c>
      <c r="T61" s="23">
        <f>Z60</f>
        <v>130119.31818168375</v>
      </c>
      <c r="U61" s="24">
        <v>0</v>
      </c>
      <c r="V61" s="24">
        <v>0</v>
      </c>
      <c r="W61" s="24">
        <v>0</v>
      </c>
      <c r="X61" s="5">
        <f t="shared" si="2"/>
        <v>0.27057005557409797</v>
      </c>
      <c r="Y61" s="26">
        <f>X61*H61</f>
        <v>4042.4897951125909</v>
      </c>
      <c r="Z61" s="25">
        <f>V61+W61+T61+Y61+U61</f>
        <v>134161.80797679635</v>
      </c>
    </row>
    <row r="62" spans="1:26" x14ac:dyDescent="0.2">
      <c r="A62" s="22">
        <v>41973</v>
      </c>
      <c r="B62" s="23">
        <f t="shared" si="0"/>
        <v>536127.16999999993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17669.21</v>
      </c>
      <c r="I62" s="36">
        <f t="shared" si="1"/>
        <v>3.2957124706065544E-2</v>
      </c>
      <c r="J62" s="25">
        <v>553796.37999999989</v>
      </c>
      <c r="L62" s="23">
        <f>R61</f>
        <v>401965.36202320346</v>
      </c>
      <c r="M62" s="24">
        <v>0</v>
      </c>
      <c r="N62" s="24">
        <v>0</v>
      </c>
      <c r="O62" s="24">
        <v>0</v>
      </c>
      <c r="P62" s="5">
        <f>R61/J62</f>
        <v>0.72583602302204209</v>
      </c>
      <c r="Q62" s="63">
        <f>P62*H62</f>
        <v>12824.949116341295</v>
      </c>
      <c r="R62" s="25">
        <f>Q62+L62+M62+N62+O62</f>
        <v>414790.31113954476</v>
      </c>
      <c r="T62" s="23">
        <f>Z61</f>
        <v>134161.80797679635</v>
      </c>
      <c r="U62" s="24">
        <v>0</v>
      </c>
      <c r="V62" s="24">
        <v>0</v>
      </c>
      <c r="W62" s="24">
        <v>0</v>
      </c>
      <c r="X62" s="5">
        <f t="shared" si="2"/>
        <v>0.27416397697795791</v>
      </c>
      <c r="Y62" s="26">
        <f>X62*H62</f>
        <v>4844.2608836587033</v>
      </c>
      <c r="Z62" s="25">
        <f>V62+W62+T62+Y62+U62</f>
        <v>139006.06886045507</v>
      </c>
    </row>
    <row r="63" spans="1:26" x14ac:dyDescent="0.2">
      <c r="A63" s="22">
        <v>42004</v>
      </c>
      <c r="B63" s="23">
        <f t="shared" si="0"/>
        <v>553796.37999999989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-10454.4</v>
      </c>
      <c r="I63" s="36">
        <f t="shared" si="1"/>
        <v>-1.8877696528099373E-2</v>
      </c>
      <c r="J63" s="25">
        <v>543341.98</v>
      </c>
      <c r="L63" s="23">
        <f>R62</f>
        <v>414790.31113954476</v>
      </c>
      <c r="M63" s="24">
        <v>0</v>
      </c>
      <c r="N63" s="24">
        <v>0</v>
      </c>
      <c r="O63" s="24">
        <v>0</v>
      </c>
      <c r="P63" s="5">
        <f>R62/J63</f>
        <v>0.76340560164253235</v>
      </c>
      <c r="Q63" s="63">
        <f>P63*H63</f>
        <v>-7980.9475218116895</v>
      </c>
      <c r="R63" s="25">
        <f>Q63+L63+M63+N63+O63</f>
        <v>406809.36361773306</v>
      </c>
      <c r="T63" s="23">
        <f>Z62</f>
        <v>139006.06886045507</v>
      </c>
      <c r="U63" s="24">
        <v>0</v>
      </c>
      <c r="V63" s="24">
        <v>0</v>
      </c>
      <c r="W63" s="24">
        <v>0</v>
      </c>
      <c r="X63" s="5">
        <f t="shared" si="2"/>
        <v>0.23659439835746765</v>
      </c>
      <c r="Y63" s="26">
        <f>X63*H63</f>
        <v>-2473.4524781883097</v>
      </c>
      <c r="Z63" s="25">
        <f>V63+W63+T63+Y63+U63</f>
        <v>136532.61638226674</v>
      </c>
    </row>
    <row r="64" spans="1:26" x14ac:dyDescent="0.2">
      <c r="A64" s="22" t="s">
        <v>4</v>
      </c>
      <c r="B64" s="29">
        <f t="shared" si="0"/>
        <v>543341.98</v>
      </c>
      <c r="C64" s="24">
        <v>0</v>
      </c>
      <c r="D64" s="24">
        <v>0</v>
      </c>
      <c r="E64" s="24">
        <v>-50000</v>
      </c>
      <c r="F64" s="24">
        <v>0</v>
      </c>
      <c r="G64" s="24">
        <f>-E64</f>
        <v>50000</v>
      </c>
      <c r="H64" s="26">
        <v>916.18</v>
      </c>
      <c r="I64" s="36">
        <f t="shared" si="1"/>
        <v>1.8570890723712586E-3</v>
      </c>
      <c r="J64" s="25">
        <v>494258.15999999992</v>
      </c>
      <c r="L64" s="23">
        <f>R63</f>
        <v>406809.36361773306</v>
      </c>
      <c r="M64" s="24">
        <v>0</v>
      </c>
      <c r="N64" s="24">
        <v>0</v>
      </c>
      <c r="O64" s="24">
        <v>-50000</v>
      </c>
      <c r="P64" s="36">
        <f>R63/J64</f>
        <v>0.82307060670021737</v>
      </c>
      <c r="Q64" s="63">
        <f>P64*H64</f>
        <v>754.0808284466051</v>
      </c>
      <c r="R64" s="25">
        <f>Q64+L64+M64+N64+O64</f>
        <v>357563.44444617967</v>
      </c>
      <c r="T64" s="23">
        <f>Z63</f>
        <v>136532.61638226674</v>
      </c>
      <c r="U64" s="24">
        <v>0</v>
      </c>
      <c r="V64" s="26">
        <v>0</v>
      </c>
      <c r="W64" s="24">
        <v>0</v>
      </c>
      <c r="X64" s="5">
        <f t="shared" si="2"/>
        <v>0.17692939329978263</v>
      </c>
      <c r="Y64" s="26">
        <f>X64*H64</f>
        <v>162.09917155339485</v>
      </c>
      <c r="Z64" s="25">
        <f>V64+W64+T64+Y64+U64</f>
        <v>136694.71555382013</v>
      </c>
    </row>
    <row r="65" spans="1:26" x14ac:dyDescent="0.2">
      <c r="A65" s="22">
        <v>42063</v>
      </c>
      <c r="B65" s="23">
        <f t="shared" si="0"/>
        <v>494258.15999999992</v>
      </c>
      <c r="C65" s="24">
        <v>0</v>
      </c>
      <c r="D65" s="24">
        <v>0</v>
      </c>
      <c r="E65" s="26">
        <f>-6.25-75</f>
        <v>-81.25</v>
      </c>
      <c r="F65" s="24">
        <v>0</v>
      </c>
      <c r="G65" s="24">
        <f>G64-E65</f>
        <v>50081.25</v>
      </c>
      <c r="H65" s="24">
        <v>35315.81</v>
      </c>
      <c r="I65" s="36">
        <f t="shared" si="1"/>
        <v>7.1463901459904319E-2</v>
      </c>
      <c r="J65" s="25">
        <v>529492.72</v>
      </c>
      <c r="L65" s="23">
        <f>R64</f>
        <v>357563.44444617967</v>
      </c>
      <c r="M65" s="24">
        <v>0</v>
      </c>
      <c r="N65" s="24">
        <v>0</v>
      </c>
      <c r="O65" s="26">
        <f>-6.25-75</f>
        <v>-81.25</v>
      </c>
      <c r="P65" s="5">
        <f>R64/J65</f>
        <v>0.67529435427588069</v>
      </c>
      <c r="Q65" s="63">
        <f>P65*H65</f>
        <v>23848.567109679687</v>
      </c>
      <c r="R65" s="25">
        <f>Q65+L65+M65+N65+O65</f>
        <v>381330.76155585935</v>
      </c>
      <c r="T65" s="23">
        <f>Z64</f>
        <v>136694.71555382013</v>
      </c>
      <c r="U65" s="24">
        <v>0</v>
      </c>
      <c r="V65" s="24">
        <v>0</v>
      </c>
      <c r="W65" s="24">
        <v>0</v>
      </c>
      <c r="X65" s="5">
        <f>1-P65</f>
        <v>0.32470564572411931</v>
      </c>
      <c r="Y65" s="26">
        <f>X65*H65</f>
        <v>11467.242890320309</v>
      </c>
      <c r="Z65" s="25">
        <f>V65+W65+T65+Y65+U65</f>
        <v>148161.95844414044</v>
      </c>
    </row>
    <row r="66" spans="1:26" x14ac:dyDescent="0.2">
      <c r="A66" s="22">
        <v>42094</v>
      </c>
      <c r="B66" s="23">
        <f t="shared" si="0"/>
        <v>529492.72</v>
      </c>
      <c r="C66" s="24">
        <v>0</v>
      </c>
      <c r="D66" s="24">
        <v>0</v>
      </c>
      <c r="E66" s="26">
        <v>926.48</v>
      </c>
      <c r="F66" s="26">
        <f>0.35416%*G65</f>
        <v>177.36775499999999</v>
      </c>
      <c r="G66" s="26">
        <f>G65-E66+F66</f>
        <v>49332.137754999996</v>
      </c>
      <c r="H66" s="24">
        <v>-4732.22</v>
      </c>
      <c r="I66" s="36">
        <f t="shared" si="1"/>
        <v>-8.9216604527136284E-3</v>
      </c>
      <c r="J66" s="25">
        <v>525686.97999999986</v>
      </c>
      <c r="L66" s="23">
        <f>R65</f>
        <v>381330.76155585935</v>
      </c>
      <c r="M66" s="24">
        <v>0</v>
      </c>
      <c r="N66" s="24">
        <v>0</v>
      </c>
      <c r="O66" s="26">
        <v>926.48</v>
      </c>
      <c r="P66" s="5">
        <f>R65/J66</f>
        <v>0.72539510405195784</v>
      </c>
      <c r="Q66" s="63">
        <f>P66*H66</f>
        <v>-3432.7292192967561</v>
      </c>
      <c r="R66" s="25">
        <f>Q66+L66+M66+N66+O66</f>
        <v>378824.51233656256</v>
      </c>
      <c r="T66" s="23">
        <f>Z65</f>
        <v>148161.95844414044</v>
      </c>
      <c r="U66" s="24">
        <v>0</v>
      </c>
      <c r="V66" s="24">
        <v>0</v>
      </c>
      <c r="W66" s="24">
        <v>0</v>
      </c>
      <c r="X66" s="5">
        <f>1-P66</f>
        <v>0.27460489594804216</v>
      </c>
      <c r="Y66" s="26">
        <f>X66*H66</f>
        <v>-1299.4907807032441</v>
      </c>
      <c r="Z66" s="25">
        <f>V66+W66+T66+Y66+U66</f>
        <v>146862.46766343719</v>
      </c>
    </row>
    <row r="67" spans="1:26" x14ac:dyDescent="0.2">
      <c r="A67" s="22">
        <v>42124</v>
      </c>
      <c r="B67" s="23">
        <f t="shared" si="0"/>
        <v>525686.97999999986</v>
      </c>
      <c r="C67" s="24">
        <v>26351</v>
      </c>
      <c r="D67" s="24">
        <v>0</v>
      </c>
      <c r="E67" s="24">
        <v>926.48</v>
      </c>
      <c r="F67" s="26">
        <f>0.35416%*G66</f>
        <v>174.71469907310797</v>
      </c>
      <c r="G67" s="26">
        <f>G66-E67+F67</f>
        <v>48580.372454073098</v>
      </c>
      <c r="H67" s="24">
        <v>384.1</v>
      </c>
      <c r="I67" s="36">
        <f t="shared" si="1"/>
        <v>6.9461968676974312E-4</v>
      </c>
      <c r="J67" s="25">
        <v>553348.55999999982</v>
      </c>
      <c r="L67" s="23">
        <f>R66</f>
        <v>378824.51233656256</v>
      </c>
      <c r="M67" s="24">
        <v>0</v>
      </c>
      <c r="N67" s="24">
        <v>0</v>
      </c>
      <c r="O67" s="24">
        <v>926.48</v>
      </c>
      <c r="P67" s="5">
        <f>R66/J67</f>
        <v>0.68460377368030501</v>
      </c>
      <c r="Q67" s="63">
        <f>P67*H67</f>
        <v>262.95630947060516</v>
      </c>
      <c r="R67" s="25">
        <f>Q67+L67+M67+N67+O67</f>
        <v>380013.94864603312</v>
      </c>
      <c r="T67" s="23">
        <f>Z66</f>
        <v>146862.46766343719</v>
      </c>
      <c r="U67" s="24">
        <f>26351</f>
        <v>26351</v>
      </c>
      <c r="V67" s="24">
        <v>0</v>
      </c>
      <c r="W67" s="24">
        <v>0</v>
      </c>
      <c r="X67" s="5">
        <f t="shared" ref="X67:X83" si="3">1-P67</f>
        <v>0.31539622631969499</v>
      </c>
      <c r="Y67" s="26">
        <f>X67*H67</f>
        <v>121.14369052939486</v>
      </c>
      <c r="Z67" s="25">
        <f>V67+W67+T67+Y67+U67</f>
        <v>173334.61135396658</v>
      </c>
    </row>
    <row r="68" spans="1:26" x14ac:dyDescent="0.2">
      <c r="A68" s="22">
        <v>42155</v>
      </c>
      <c r="B68" s="29">
        <f t="shared" si="0"/>
        <v>553348.55999999982</v>
      </c>
      <c r="C68" s="24">
        <v>0</v>
      </c>
      <c r="D68" s="24">
        <v>-555.03000000002794</v>
      </c>
      <c r="E68" s="24">
        <f>926.48</f>
        <v>926.48</v>
      </c>
      <c r="F68" s="26">
        <f t="shared" ref="F68:F91" si="4">0.35416%*G67</f>
        <v>172.05224708334526</v>
      </c>
      <c r="G68" s="26">
        <f>G67-E68+F68</f>
        <v>47825.944701156441</v>
      </c>
      <c r="H68" s="26">
        <v>15348.58</v>
      </c>
      <c r="I68" s="36">
        <f t="shared" si="1"/>
        <v>2.7719027166816686E-2</v>
      </c>
      <c r="J68" s="25">
        <v>569068.58999999985</v>
      </c>
      <c r="L68" s="23">
        <f>R67</f>
        <v>380013.94864603312</v>
      </c>
      <c r="M68" s="24">
        <v>0</v>
      </c>
      <c r="N68" s="24">
        <v>0</v>
      </c>
      <c r="O68" s="24">
        <f>926.48</f>
        <v>926.48</v>
      </c>
      <c r="P68" s="5">
        <f>R67/J68</f>
        <v>0.66778232944825378</v>
      </c>
      <c r="Q68" s="63">
        <f>P68*H68</f>
        <v>10249.510506122879</v>
      </c>
      <c r="R68" s="25">
        <f>Q68+L68+M68+N68+O68</f>
        <v>391189.939152156</v>
      </c>
      <c r="T68" s="23">
        <f>Z67</f>
        <v>173334.61135396658</v>
      </c>
      <c r="U68" s="24">
        <v>0</v>
      </c>
      <c r="V68" s="26">
        <f>-553348.56+552793.53</f>
        <v>-555.03000000002794</v>
      </c>
      <c r="W68" s="24">
        <v>0</v>
      </c>
      <c r="X68" s="5">
        <f t="shared" si="3"/>
        <v>0.33221767055174622</v>
      </c>
      <c r="Y68" s="26">
        <f>X68*H68</f>
        <v>5099.0694938771212</v>
      </c>
      <c r="Z68" s="25">
        <f>V68+W68+T68+Y68+U68</f>
        <v>177878.65084784367</v>
      </c>
    </row>
    <row r="69" spans="1:26" x14ac:dyDescent="0.2">
      <c r="A69" s="22">
        <v>42185</v>
      </c>
      <c r="B69" s="23">
        <f t="shared" si="0"/>
        <v>569068.58999999985</v>
      </c>
      <c r="C69" s="24">
        <v>0</v>
      </c>
      <c r="D69" s="24">
        <v>-7.95</v>
      </c>
      <c r="E69" s="24">
        <v>926.48</v>
      </c>
      <c r="F69" s="26">
        <f t="shared" si="4"/>
        <v>169.38036575361565</v>
      </c>
      <c r="G69" s="26">
        <f>G68-E69+F69</f>
        <v>47068.845066910057</v>
      </c>
      <c r="H69" s="24">
        <v>-7118.51</v>
      </c>
      <c r="I69" s="36">
        <f t="shared" si="1"/>
        <v>-1.2488896240322065E-2</v>
      </c>
      <c r="J69" s="25">
        <v>562868.60999999987</v>
      </c>
      <c r="L69" s="23">
        <f>R68</f>
        <v>391189.939152156</v>
      </c>
      <c r="M69" s="24">
        <v>0</v>
      </c>
      <c r="N69" s="24">
        <v>0</v>
      </c>
      <c r="O69" s="24">
        <v>926.48</v>
      </c>
      <c r="P69" s="5">
        <f>R68/J69</f>
        <v>0.69499334694140447</v>
      </c>
      <c r="Q69" s="63">
        <f>P69*H69</f>
        <v>-4947.3170901358571</v>
      </c>
      <c r="R69" s="25">
        <f>Q69+L69+M69+N69+O69</f>
        <v>387169.1020620201</v>
      </c>
      <c r="T69" s="23">
        <f>Z68</f>
        <v>177878.65084784367</v>
      </c>
      <c r="U69" s="24">
        <v>0</v>
      </c>
      <c r="V69" s="24">
        <v>-7.95</v>
      </c>
      <c r="W69" s="24">
        <v>0</v>
      </c>
      <c r="X69" s="5">
        <f t="shared" si="3"/>
        <v>0.30500665305859553</v>
      </c>
      <c r="Y69" s="26">
        <f>X69*H69</f>
        <v>-2171.1929098641431</v>
      </c>
      <c r="Z69" s="25">
        <f>V69+W69+T69+Y69+U69</f>
        <v>175699.50793797951</v>
      </c>
    </row>
    <row r="70" spans="1:26" x14ac:dyDescent="0.2">
      <c r="A70" s="22">
        <v>42216</v>
      </c>
      <c r="B70" s="23">
        <f t="shared" si="0"/>
        <v>562868.60999999987</v>
      </c>
      <c r="C70" s="24">
        <v>0</v>
      </c>
      <c r="D70" s="24">
        <v>-7.95</v>
      </c>
      <c r="E70" s="24">
        <v>926.48</v>
      </c>
      <c r="F70" s="26">
        <f t="shared" si="4"/>
        <v>166.69902168896866</v>
      </c>
      <c r="G70" s="26">
        <f>G69-E70+F70</f>
        <v>46309.064088599021</v>
      </c>
      <c r="H70" s="24">
        <v>9901.91</v>
      </c>
      <c r="I70" s="36">
        <f t="shared" si="1"/>
        <v>1.7563206567641827E-2</v>
      </c>
      <c r="J70" s="25">
        <v>573689.04999999981</v>
      </c>
      <c r="L70" s="23">
        <f>R69</f>
        <v>387169.1020620201</v>
      </c>
      <c r="M70" s="24">
        <v>0</v>
      </c>
      <c r="N70" s="24">
        <v>0</v>
      </c>
      <c r="O70" s="24">
        <v>926.48</v>
      </c>
      <c r="P70" s="5">
        <f>R69/J70</f>
        <v>0.67487622791827773</v>
      </c>
      <c r="Q70" s="63">
        <f>P70*H70</f>
        <v>6682.5636699862735</v>
      </c>
      <c r="R70" s="25">
        <f>Q70+L70+M70+N70+O70</f>
        <v>394778.14573200635</v>
      </c>
      <c r="T70" s="23">
        <f>Z69</f>
        <v>175699.50793797951</v>
      </c>
      <c r="U70" s="24">
        <v>0</v>
      </c>
      <c r="V70" s="24">
        <v>-7.95</v>
      </c>
      <c r="W70" s="24">
        <v>0</v>
      </c>
      <c r="X70" s="5">
        <f t="shared" si="3"/>
        <v>0.32512377208172227</v>
      </c>
      <c r="Y70" s="26">
        <f>X70*H70</f>
        <v>3219.3463300137264</v>
      </c>
      <c r="Z70" s="25">
        <f>V70+W70+T70+Y70+U70</f>
        <v>178910.90426799323</v>
      </c>
    </row>
    <row r="71" spans="1:26" x14ac:dyDescent="0.2">
      <c r="A71" s="22">
        <v>42247</v>
      </c>
      <c r="B71" s="23">
        <f t="shared" si="0"/>
        <v>573689.04999999981</v>
      </c>
      <c r="C71" s="24">
        <v>0</v>
      </c>
      <c r="D71" s="24">
        <v>0</v>
      </c>
      <c r="E71" s="24">
        <v>926.48</v>
      </c>
      <c r="F71" s="26">
        <f t="shared" si="4"/>
        <v>164.00818137618228</v>
      </c>
      <c r="G71" s="26">
        <f>G70-E71+F71</f>
        <v>45546.592269975197</v>
      </c>
      <c r="H71" s="24">
        <v>-37341.24</v>
      </c>
      <c r="I71" s="36">
        <f t="shared" si="1"/>
        <v>-6.4984738578158535E-2</v>
      </c>
      <c r="J71" s="25">
        <v>537274.2899999998</v>
      </c>
      <c r="L71" s="23">
        <f>R70</f>
        <v>394778.14573200635</v>
      </c>
      <c r="M71" s="24">
        <v>0</v>
      </c>
      <c r="N71" s="24">
        <v>0</v>
      </c>
      <c r="O71" s="24">
        <v>926.48</v>
      </c>
      <c r="P71" s="5">
        <f>R70/J71</f>
        <v>0.73477952152150527</v>
      </c>
      <c r="Q71" s="63">
        <f>P71*H71</f>
        <v>-27437.578460219691</v>
      </c>
      <c r="R71" s="25">
        <f>Q71+L71+M71+N71+O71</f>
        <v>368267.04727178667</v>
      </c>
      <c r="T71" s="23">
        <f>Z70</f>
        <v>178910.90426799323</v>
      </c>
      <c r="U71" s="24">
        <v>0</v>
      </c>
      <c r="V71" s="24">
        <v>0</v>
      </c>
      <c r="W71" s="24">
        <v>0</v>
      </c>
      <c r="X71" s="5">
        <f t="shared" si="3"/>
        <v>0.26522047847849473</v>
      </c>
      <c r="Y71" s="26">
        <f>X71*H71</f>
        <v>-9903.6615397803052</v>
      </c>
      <c r="Z71" s="25">
        <f>V71+W71+T71+Y71+U71</f>
        <v>169007.24272821294</v>
      </c>
    </row>
    <row r="72" spans="1:26" x14ac:dyDescent="0.2">
      <c r="A72" s="22">
        <v>42277</v>
      </c>
      <c r="B72" s="23">
        <f t="shared" ref="B72:B91" si="5">J71</f>
        <v>537274.2899999998</v>
      </c>
      <c r="C72" s="24">
        <v>0</v>
      </c>
      <c r="D72" s="24">
        <v>0</v>
      </c>
      <c r="E72" s="24">
        <v>926.48</v>
      </c>
      <c r="F72" s="26">
        <f t="shared" si="4"/>
        <v>161.30781118334414</v>
      </c>
      <c r="G72" s="26">
        <f>G71-E72+F72</f>
        <v>44781.42008115854</v>
      </c>
      <c r="H72" s="24">
        <v>-16295.79</v>
      </c>
      <c r="I72" s="36">
        <f t="shared" si="1"/>
        <v>-3.0278273291953869E-2</v>
      </c>
      <c r="J72" s="25">
        <v>521904.97999999981</v>
      </c>
      <c r="L72" s="23">
        <f>R71</f>
        <v>368267.04727178667</v>
      </c>
      <c r="M72" s="24">
        <v>0</v>
      </c>
      <c r="N72" s="24">
        <v>0</v>
      </c>
      <c r="O72" s="24">
        <v>926.48</v>
      </c>
      <c r="P72" s="5">
        <f>R71/J72</f>
        <v>0.70562087235072335</v>
      </c>
      <c r="Q72" s="63">
        <f>P72*H72</f>
        <v>-11498.649555444195</v>
      </c>
      <c r="R72" s="25">
        <f>Q72+L72+M72+N72+O72</f>
        <v>357694.87771634245</v>
      </c>
      <c r="T72" s="23">
        <f>Z71</f>
        <v>169007.24272821294</v>
      </c>
      <c r="U72" s="24">
        <v>0</v>
      </c>
      <c r="V72" s="24">
        <v>0</v>
      </c>
      <c r="W72" s="24">
        <v>0</v>
      </c>
      <c r="X72" s="5">
        <f t="shared" si="3"/>
        <v>0.29437912764927665</v>
      </c>
      <c r="Y72" s="26">
        <f>X72*H72</f>
        <v>-4797.1404445558064</v>
      </c>
      <c r="Z72" s="25">
        <f>V72+W72+T72+Y72+U72</f>
        <v>164210.10228365712</v>
      </c>
    </row>
    <row r="73" spans="1:26" x14ac:dyDescent="0.2">
      <c r="A73" s="22">
        <v>42308</v>
      </c>
      <c r="B73" s="23">
        <f t="shared" si="5"/>
        <v>521904.97999999981</v>
      </c>
      <c r="C73" s="24">
        <v>0</v>
      </c>
      <c r="D73" s="24">
        <v>0</v>
      </c>
      <c r="E73" s="24">
        <v>926.48</v>
      </c>
      <c r="F73" s="26">
        <f t="shared" si="4"/>
        <v>158.59787735943107</v>
      </c>
      <c r="G73" s="26">
        <f>G72-E73+F73</f>
        <v>44013.537958517969</v>
      </c>
      <c r="H73" s="24">
        <v>38698.94</v>
      </c>
      <c r="I73" s="36">
        <f t="shared" ref="I73:I91" si="6">H73/SUM(B73:E73)</f>
        <v>7.4018001900650776E-2</v>
      </c>
      <c r="J73" s="25">
        <v>561530.39999999979</v>
      </c>
      <c r="L73" s="23">
        <f>R72</f>
        <v>357694.87771634245</v>
      </c>
      <c r="M73" s="24">
        <v>0</v>
      </c>
      <c r="N73" s="24">
        <v>0</v>
      </c>
      <c r="O73" s="24">
        <v>926.48</v>
      </c>
      <c r="P73" s="5">
        <f>R72/J73</f>
        <v>0.63700002300203618</v>
      </c>
      <c r="Q73" s="63">
        <f>P73*H73</f>
        <v>24651.225670154421</v>
      </c>
      <c r="R73" s="25">
        <f>Q73+L73+M73+N73+O73</f>
        <v>383272.58338649687</v>
      </c>
      <c r="T73" s="23">
        <f>Z72</f>
        <v>164210.10228365712</v>
      </c>
      <c r="U73" s="24">
        <v>0</v>
      </c>
      <c r="V73" s="24">
        <v>0</v>
      </c>
      <c r="W73" s="24">
        <v>0</v>
      </c>
      <c r="X73" s="5">
        <f t="shared" si="3"/>
        <v>0.36299997699796382</v>
      </c>
      <c r="Y73" s="26">
        <f>X73*H73</f>
        <v>14047.714329845583</v>
      </c>
      <c r="Z73" s="25">
        <f>V73+W73+T73+Y73+U73</f>
        <v>178257.81661350271</v>
      </c>
    </row>
    <row r="74" spans="1:26" x14ac:dyDescent="0.2">
      <c r="A74" s="22">
        <v>42338</v>
      </c>
      <c r="B74" s="23">
        <f t="shared" si="5"/>
        <v>561530.39999999979</v>
      </c>
      <c r="C74" s="24">
        <v>0</v>
      </c>
      <c r="D74" s="24">
        <v>0</v>
      </c>
      <c r="E74" s="24">
        <v>926.48</v>
      </c>
      <c r="F74" s="26">
        <f t="shared" si="4"/>
        <v>155.87834603388723</v>
      </c>
      <c r="G74" s="26">
        <f>G73-E74+F74</f>
        <v>43242.936304551855</v>
      </c>
      <c r="H74" s="24">
        <v>3570.84</v>
      </c>
      <c r="I74" s="36">
        <f t="shared" si="6"/>
        <v>6.3486466731458623E-3</v>
      </c>
      <c r="J74" s="25">
        <v>566027.71999999974</v>
      </c>
      <c r="L74" s="23">
        <f>R73</f>
        <v>383272.58338649687</v>
      </c>
      <c r="M74" s="24">
        <v>0</v>
      </c>
      <c r="N74" s="24">
        <v>0</v>
      </c>
      <c r="O74" s="24">
        <v>926.48</v>
      </c>
      <c r="P74" s="5">
        <f>R73/J74</f>
        <v>0.67712687885055711</v>
      </c>
      <c r="Q74" s="63">
        <f>P74*H74</f>
        <v>2417.9117440747236</v>
      </c>
      <c r="R74" s="25">
        <f>Q74+L74+M74+N74+O74</f>
        <v>386616.97513057158</v>
      </c>
      <c r="T74" s="23">
        <f>Z73</f>
        <v>178257.81661350271</v>
      </c>
      <c r="U74" s="24">
        <v>0</v>
      </c>
      <c r="V74" s="24">
        <v>0</v>
      </c>
      <c r="W74" s="24">
        <v>0</v>
      </c>
      <c r="X74" s="5">
        <f t="shared" si="3"/>
        <v>0.32287312114944289</v>
      </c>
      <c r="Y74" s="26">
        <f>X74*H74</f>
        <v>1152.9282559252767</v>
      </c>
      <c r="Z74" s="25">
        <f>V74+W74+T74+Y74+U74</f>
        <v>179410.74486942799</v>
      </c>
    </row>
    <row r="75" spans="1:26" x14ac:dyDescent="0.2">
      <c r="A75" s="22">
        <v>42369</v>
      </c>
      <c r="B75" s="23">
        <f t="shared" si="5"/>
        <v>566027.71999999974</v>
      </c>
      <c r="C75" s="24">
        <v>0</v>
      </c>
      <c r="D75" s="24">
        <v>-7.95</v>
      </c>
      <c r="E75" s="24">
        <v>926.48</v>
      </c>
      <c r="F75" s="26">
        <f>0.35416%*G74</f>
        <v>153.14918321620084</v>
      </c>
      <c r="G75" s="26">
        <f>G74-E75+F75</f>
        <v>42469.605487768051</v>
      </c>
      <c r="H75" s="24">
        <v>-18456.93</v>
      </c>
      <c r="I75" s="36">
        <f t="shared" si="6"/>
        <v>-3.2554990883174567E-2</v>
      </c>
      <c r="J75" s="25">
        <v>548489.31999999972</v>
      </c>
      <c r="L75" s="23">
        <f>R74</f>
        <v>386616.97513057158</v>
      </c>
      <c r="M75" s="24">
        <v>0</v>
      </c>
      <c r="N75" s="24">
        <v>0</v>
      </c>
      <c r="O75" s="24">
        <v>926.48</v>
      </c>
      <c r="P75" s="5">
        <f>R74/J75</f>
        <v>0.70487603137025856</v>
      </c>
      <c r="Q75" s="63">
        <f>P75*H75</f>
        <v>-13009.847569678666</v>
      </c>
      <c r="R75" s="25">
        <f>Q75+L75+M75+N75+O75</f>
        <v>374533.60756089288</v>
      </c>
      <c r="T75" s="23">
        <f>Z74</f>
        <v>179410.74486942799</v>
      </c>
      <c r="U75" s="24">
        <v>0</v>
      </c>
      <c r="V75" s="24">
        <v>-7.95</v>
      </c>
      <c r="W75" s="24">
        <v>0</v>
      </c>
      <c r="X75" s="5">
        <f t="shared" si="3"/>
        <v>0.29512396862974144</v>
      </c>
      <c r="Y75" s="26">
        <f>X75*H75</f>
        <v>-5447.082430321334</v>
      </c>
      <c r="Z75" s="25">
        <f>V75+W75+T75+Y75+U75</f>
        <v>173955.71243910663</v>
      </c>
    </row>
    <row r="76" spans="1:26" x14ac:dyDescent="0.2">
      <c r="A76" s="22">
        <v>42400</v>
      </c>
      <c r="B76" s="23">
        <f t="shared" si="5"/>
        <v>548489.31999999972</v>
      </c>
      <c r="C76" s="24">
        <v>0</v>
      </c>
      <c r="D76" s="24">
        <v>0</v>
      </c>
      <c r="E76" s="24">
        <v>926.48</v>
      </c>
      <c r="F76" s="26">
        <f t="shared" si="4"/>
        <v>150.41035479547932</v>
      </c>
      <c r="G76" s="26">
        <f>G75-E76+F76</f>
        <v>41693.535842563528</v>
      </c>
      <c r="H76" s="24">
        <v>-38171.440000000002</v>
      </c>
      <c r="I76" s="36">
        <f t="shared" si="6"/>
        <v>-6.9476414766375533E-2</v>
      </c>
      <c r="J76" s="25">
        <v>511244.35999999975</v>
      </c>
      <c r="L76" s="23">
        <f>R75</f>
        <v>374533.60756089288</v>
      </c>
      <c r="M76" s="24">
        <v>0</v>
      </c>
      <c r="N76" s="24">
        <v>0</v>
      </c>
      <c r="O76" s="24">
        <v>926.48</v>
      </c>
      <c r="P76" s="5">
        <f>R75/J76</f>
        <v>0.73259215526777266</v>
      </c>
      <c r="Q76" s="63">
        <f>P76*H76</f>
        <v>-27964.09749927447</v>
      </c>
      <c r="R76" s="25">
        <f>Q76+L76+M76+N76+O76</f>
        <v>347495.99006161839</v>
      </c>
      <c r="T76" s="23">
        <f>Z75</f>
        <v>173955.71243910663</v>
      </c>
      <c r="U76" s="24">
        <v>0</v>
      </c>
      <c r="V76" s="24">
        <v>0</v>
      </c>
      <c r="W76" s="24">
        <v>0</v>
      </c>
      <c r="X76" s="5">
        <f t="shared" si="3"/>
        <v>0.26740784473222734</v>
      </c>
      <c r="Y76" s="26">
        <f>X76*H76</f>
        <v>-10207.342500725532</v>
      </c>
      <c r="Z76" s="25">
        <f>V76+W76+T76+Y76+U76</f>
        <v>163748.3699383811</v>
      </c>
    </row>
    <row r="77" spans="1:26" x14ac:dyDescent="0.2">
      <c r="A77" s="22">
        <v>42429</v>
      </c>
      <c r="B77" s="23">
        <f t="shared" si="5"/>
        <v>511244.35999999975</v>
      </c>
      <c r="C77" s="24">
        <v>0</v>
      </c>
      <c r="D77" s="24">
        <v>0</v>
      </c>
      <c r="E77" s="24">
        <v>926.48</v>
      </c>
      <c r="F77" s="26">
        <f t="shared" si="4"/>
        <v>147.66182654002299</v>
      </c>
      <c r="G77" s="26">
        <f>G76-E77+F77</f>
        <v>40914.717669103549</v>
      </c>
      <c r="H77" s="24">
        <v>-6433.69</v>
      </c>
      <c r="I77" s="36">
        <f t="shared" si="6"/>
        <v>-1.2561609325513345E-2</v>
      </c>
      <c r="J77" s="25">
        <v>505737.14999999973</v>
      </c>
      <c r="L77" s="23">
        <f>R76</f>
        <v>347495.99006161839</v>
      </c>
      <c r="M77" s="24">
        <v>0</v>
      </c>
      <c r="N77" s="24">
        <v>0</v>
      </c>
      <c r="O77" s="24">
        <v>926.48</v>
      </c>
      <c r="P77" s="5">
        <f>R76/J77</f>
        <v>0.68710789796956495</v>
      </c>
      <c r="Q77" s="63">
        <f>P77*H77</f>
        <v>-4420.6392120878099</v>
      </c>
      <c r="R77" s="25">
        <f>Q77+L77+M77+N77+O77</f>
        <v>344001.83084953058</v>
      </c>
      <c r="T77" s="23">
        <f>Z76</f>
        <v>163748.3699383811</v>
      </c>
      <c r="U77" s="24">
        <v>0</v>
      </c>
      <c r="V77" s="24">
        <v>0</v>
      </c>
      <c r="W77" s="24">
        <v>0</v>
      </c>
      <c r="X77" s="5">
        <f t="shared" si="3"/>
        <v>0.31289210203043505</v>
      </c>
      <c r="Y77" s="26">
        <f>X77*H77</f>
        <v>-2013.0507879121894</v>
      </c>
      <c r="Z77" s="25">
        <f>V77+W77+T77+Y77+U77</f>
        <v>161735.31915046892</v>
      </c>
    </row>
    <row r="78" spans="1:26" x14ac:dyDescent="0.2">
      <c r="A78" s="22">
        <v>42460</v>
      </c>
      <c r="B78" s="23">
        <f t="shared" si="5"/>
        <v>505737.14999999973</v>
      </c>
      <c r="C78" s="24">
        <v>0</v>
      </c>
      <c r="D78" s="24">
        <v>0</v>
      </c>
      <c r="E78" s="24">
        <v>926.48</v>
      </c>
      <c r="F78" s="26">
        <f t="shared" si="4"/>
        <v>144.90356409689713</v>
      </c>
      <c r="G78" s="26">
        <f>G77-E78+F78</f>
        <v>40133.14123320044</v>
      </c>
      <c r="H78" s="24">
        <v>35616.080000000002</v>
      </c>
      <c r="I78" s="36">
        <f t="shared" si="6"/>
        <v>7.0295316046269235E-2</v>
      </c>
      <c r="J78" s="25">
        <v>542279.70999999973</v>
      </c>
      <c r="L78" s="23">
        <f>R77</f>
        <v>344001.83084953058</v>
      </c>
      <c r="M78" s="24">
        <v>0</v>
      </c>
      <c r="N78" s="24">
        <v>0</v>
      </c>
      <c r="O78" s="24">
        <v>926.48</v>
      </c>
      <c r="P78" s="5">
        <f>R77/J78</f>
        <v>0.63436234936677005</v>
      </c>
      <c r="Q78" s="63">
        <f>P78*H78</f>
        <v>22593.500184034834</v>
      </c>
      <c r="R78" s="25">
        <f>Q78+L78+M78+N78+O78</f>
        <v>367521.81103356538</v>
      </c>
      <c r="T78" s="23">
        <f>Z77</f>
        <v>161735.31915046892</v>
      </c>
      <c r="U78" s="24">
        <v>0</v>
      </c>
      <c r="V78" s="24">
        <v>0</v>
      </c>
      <c r="W78" s="24">
        <v>0</v>
      </c>
      <c r="X78" s="5">
        <f t="shared" si="3"/>
        <v>0.36563765063322995</v>
      </c>
      <c r="Y78" s="26">
        <f>X78*H78</f>
        <v>13022.579815965169</v>
      </c>
      <c r="Z78" s="25">
        <f>V78+W78+T78+Y78+U78</f>
        <v>174757.89896643409</v>
      </c>
    </row>
    <row r="79" spans="1:26" x14ac:dyDescent="0.2">
      <c r="A79" s="22">
        <v>42490</v>
      </c>
      <c r="B79" s="23">
        <f t="shared" si="5"/>
        <v>542279.70999999973</v>
      </c>
      <c r="C79" s="24">
        <v>26901</v>
      </c>
      <c r="D79" s="24">
        <v>-7.95</v>
      </c>
      <c r="E79" s="24">
        <v>926.48</v>
      </c>
      <c r="F79" s="26">
        <f t="shared" si="4"/>
        <v>142.13553299150266</v>
      </c>
      <c r="G79" s="26">
        <f>G78-E79+F79</f>
        <v>39348.796766191939</v>
      </c>
      <c r="H79" s="24">
        <v>-9117.64</v>
      </c>
      <c r="I79" s="36">
        <f t="shared" si="6"/>
        <v>-1.599307517056154E-2</v>
      </c>
      <c r="J79" s="25">
        <v>560981.59999999963</v>
      </c>
      <c r="L79" s="23">
        <f>R78</f>
        <v>367521.81103356538</v>
      </c>
      <c r="M79" s="24">
        <v>0</v>
      </c>
      <c r="N79" s="24">
        <v>0</v>
      </c>
      <c r="O79" s="24">
        <v>926.48</v>
      </c>
      <c r="P79" s="5">
        <f>R78/J79</f>
        <v>0.65514058042824508</v>
      </c>
      <c r="Q79" s="63">
        <f>P79*H79</f>
        <v>-5973.3359617357837</v>
      </c>
      <c r="R79" s="25">
        <f>Q79+L79+M79+N79+O79</f>
        <v>362474.95507182955</v>
      </c>
      <c r="T79" s="23">
        <f>Z78</f>
        <v>174757.89896643409</v>
      </c>
      <c r="U79" s="24">
        <v>26901</v>
      </c>
      <c r="V79" s="24">
        <v>-7.95</v>
      </c>
      <c r="W79" s="24">
        <v>0</v>
      </c>
      <c r="X79" s="5">
        <f t="shared" si="3"/>
        <v>0.34485941957175492</v>
      </c>
      <c r="Y79" s="26">
        <f>X79*H79</f>
        <v>-3144.3040382642153</v>
      </c>
      <c r="Z79" s="25">
        <f>V79+W79+T79+Y79+U79</f>
        <v>198506.64492816987</v>
      </c>
    </row>
    <row r="80" spans="1:26" x14ac:dyDescent="0.2">
      <c r="A80" s="22">
        <v>42521</v>
      </c>
      <c r="B80" s="23">
        <f t="shared" si="5"/>
        <v>560981.59999999963</v>
      </c>
      <c r="C80" s="24">
        <v>0</v>
      </c>
      <c r="D80" s="24">
        <v>-15.9</v>
      </c>
      <c r="E80" s="24">
        <v>926.48</v>
      </c>
      <c r="F80" s="26">
        <f t="shared" si="4"/>
        <v>139.35769862714537</v>
      </c>
      <c r="G80" s="26">
        <f>G79-E80+F80</f>
        <v>38561.67446481908</v>
      </c>
      <c r="H80" s="24">
        <v>15240.23</v>
      </c>
      <c r="I80" s="36">
        <f t="shared" si="6"/>
        <v>2.7123050546814891E-2</v>
      </c>
      <c r="J80" s="25">
        <v>577132.40999999968</v>
      </c>
      <c r="L80" s="23">
        <f>R79</f>
        <v>362474.95507182955</v>
      </c>
      <c r="M80" s="24">
        <v>0</v>
      </c>
      <c r="N80" s="24">
        <v>0</v>
      </c>
      <c r="O80" s="24">
        <v>926.48</v>
      </c>
      <c r="P80" s="5">
        <f>R79/J80</f>
        <v>0.62806203358399115</v>
      </c>
      <c r="Q80" s="63">
        <f>P80*H80</f>
        <v>9571.80984608775</v>
      </c>
      <c r="R80" s="25">
        <f>Q80+L80+M80+N80+O80</f>
        <v>372973.2449179173</v>
      </c>
      <c r="T80" s="23">
        <f>Z79</f>
        <v>198506.64492816987</v>
      </c>
      <c r="U80" s="24">
        <v>0</v>
      </c>
      <c r="V80" s="24">
        <v>-15.9</v>
      </c>
      <c r="W80" s="24">
        <v>0</v>
      </c>
      <c r="X80" s="5">
        <f t="shared" si="3"/>
        <v>0.37193796641600885</v>
      </c>
      <c r="Y80" s="26">
        <f>X80*H80</f>
        <v>5668.4201539122505</v>
      </c>
      <c r="Z80" s="25">
        <f>V80+W80+T80+Y80+U80</f>
        <v>204159.16508208212</v>
      </c>
    </row>
    <row r="81" spans="1:29" x14ac:dyDescent="0.2">
      <c r="A81" s="22">
        <v>42551</v>
      </c>
      <c r="B81" s="23">
        <f t="shared" si="5"/>
        <v>577132.40999999968</v>
      </c>
      <c r="C81" s="24">
        <v>0</v>
      </c>
      <c r="D81" s="24">
        <v>0</v>
      </c>
      <c r="E81" s="24">
        <v>926.48</v>
      </c>
      <c r="F81" s="26">
        <f t="shared" si="4"/>
        <v>136.57002628460324</v>
      </c>
      <c r="G81" s="26">
        <f>G80-E81+F81</f>
        <v>37771.764491103677</v>
      </c>
      <c r="H81" s="24">
        <v>-13980.44</v>
      </c>
      <c r="I81" s="36">
        <f t="shared" si="6"/>
        <v>-2.4185148333243364E-2</v>
      </c>
      <c r="J81" s="25">
        <v>564078.44999999972</v>
      </c>
      <c r="L81" s="23">
        <f>R80</f>
        <v>372973.2449179173</v>
      </c>
      <c r="M81" s="24">
        <v>0</v>
      </c>
      <c r="N81" s="24">
        <v>0</v>
      </c>
      <c r="O81" s="24">
        <v>926.48</v>
      </c>
      <c r="P81" s="5">
        <f>R80/J81</f>
        <v>0.66120810840746969</v>
      </c>
      <c r="Q81" s="63">
        <f>P81*H81</f>
        <v>-9243.9802871041265</v>
      </c>
      <c r="R81" s="25">
        <f>Q81+L81+M81+N81+O81</f>
        <v>364655.74463081313</v>
      </c>
      <c r="T81" s="23">
        <f>Z80</f>
        <v>204159.16508208212</v>
      </c>
      <c r="U81" s="24">
        <v>0</v>
      </c>
      <c r="V81" s="24">
        <v>0</v>
      </c>
      <c r="W81" s="24">
        <v>0</v>
      </c>
      <c r="X81" s="5">
        <f t="shared" si="3"/>
        <v>0.33879189159253031</v>
      </c>
      <c r="Y81" s="26">
        <f>X81*H81</f>
        <v>-4736.4597128958749</v>
      </c>
      <c r="Z81" s="25">
        <f>V81+W81+T81+Y81+U81</f>
        <v>199422.70536918624</v>
      </c>
    </row>
    <row r="82" spans="1:29" x14ac:dyDescent="0.2">
      <c r="A82" s="22">
        <v>42582</v>
      </c>
      <c r="B82" s="23">
        <f t="shared" si="5"/>
        <v>564078.44999999972</v>
      </c>
      <c r="C82" s="24">
        <v>0</v>
      </c>
      <c r="D82" s="24">
        <v>0</v>
      </c>
      <c r="E82" s="24">
        <v>926.48</v>
      </c>
      <c r="F82" s="26">
        <f t="shared" si="4"/>
        <v>133.77248112169278</v>
      </c>
      <c r="G82" s="26">
        <f>G81-E82+F82</f>
        <v>36979.056972225364</v>
      </c>
      <c r="H82" s="24">
        <v>29670.39</v>
      </c>
      <c r="I82" s="36">
        <f t="shared" si="6"/>
        <v>5.2513506386572616E-2</v>
      </c>
      <c r="J82" s="25">
        <v>594675.3199999996</v>
      </c>
      <c r="L82" s="23">
        <f>R81</f>
        <v>364655.74463081313</v>
      </c>
      <c r="M82" s="24">
        <v>0</v>
      </c>
      <c r="N82" s="24">
        <v>0</v>
      </c>
      <c r="O82" s="24">
        <v>926.48</v>
      </c>
      <c r="P82" s="5">
        <f>R81/J82</f>
        <v>0.61320140985641269</v>
      </c>
      <c r="Q82" s="63">
        <f>P82*H82</f>
        <v>18193.924978989609</v>
      </c>
      <c r="R82" s="25">
        <f>Q82+L82+M82+N82+O82</f>
        <v>383776.1496098027</v>
      </c>
      <c r="T82" s="23">
        <f>Z81</f>
        <v>199422.70536918624</v>
      </c>
      <c r="U82" s="24">
        <v>0</v>
      </c>
      <c r="V82" s="24">
        <v>0</v>
      </c>
      <c r="W82" s="24">
        <v>0</v>
      </c>
      <c r="X82" s="5">
        <f t="shared" si="3"/>
        <v>0.38679859014358731</v>
      </c>
      <c r="Y82" s="26">
        <f>X82*H82</f>
        <v>11476.465021010392</v>
      </c>
      <c r="Z82" s="25">
        <f>V82+W82+T82+Y82+U82</f>
        <v>210899.17039019664</v>
      </c>
    </row>
    <row r="83" spans="1:29" x14ac:dyDescent="0.2">
      <c r="A83" s="22">
        <v>42613</v>
      </c>
      <c r="B83" s="23">
        <f t="shared" si="5"/>
        <v>594675.3199999996</v>
      </c>
      <c r="C83" s="24">
        <v>0</v>
      </c>
      <c r="D83" s="24">
        <v>0</v>
      </c>
      <c r="E83" s="24">
        <v>926.48</v>
      </c>
      <c r="F83" s="26">
        <f t="shared" si="4"/>
        <v>130.96502817283334</v>
      </c>
      <c r="G83" s="26">
        <f>G82-E83+F83</f>
        <v>36183.542000398193</v>
      </c>
      <c r="H83" s="24">
        <v>3113.23</v>
      </c>
      <c r="I83" s="36">
        <f t="shared" si="6"/>
        <v>5.2270325576584927E-3</v>
      </c>
      <c r="J83" s="25">
        <v>598715.02999999968</v>
      </c>
      <c r="L83" s="23">
        <f>R82</f>
        <v>383776.1496098027</v>
      </c>
      <c r="M83" s="24">
        <v>0</v>
      </c>
      <c r="N83" s="24">
        <v>0</v>
      </c>
      <c r="O83" s="24">
        <v>926.48</v>
      </c>
      <c r="P83" s="5">
        <f>R82/J83</f>
        <v>0.64099969163928106</v>
      </c>
      <c r="Q83" s="63">
        <f>P83*H83</f>
        <v>1995.579470002159</v>
      </c>
      <c r="R83" s="25">
        <f>Q83+L83+M83+N83+O83</f>
        <v>386698.20907980483</v>
      </c>
      <c r="T83" s="23">
        <f>Z82</f>
        <v>210899.17039019664</v>
      </c>
      <c r="U83" s="24">
        <v>0</v>
      </c>
      <c r="V83" s="24">
        <v>0</v>
      </c>
      <c r="W83" s="24">
        <v>0</v>
      </c>
      <c r="X83" s="5">
        <f t="shared" si="3"/>
        <v>0.35900030836071894</v>
      </c>
      <c r="Y83" s="26">
        <f>X83*H83</f>
        <v>1117.650529997841</v>
      </c>
      <c r="Z83" s="25">
        <f>V83+W83+T83+Y83+U83</f>
        <v>212016.82092019447</v>
      </c>
    </row>
    <row r="84" spans="1:29" x14ac:dyDescent="0.2">
      <c r="A84" s="22">
        <v>42643</v>
      </c>
      <c r="B84" s="23">
        <f t="shared" si="5"/>
        <v>598715.02999999968</v>
      </c>
      <c r="C84" s="24">
        <v>0</v>
      </c>
      <c r="D84" s="24">
        <v>0</v>
      </c>
      <c r="E84" s="24">
        <v>926.48</v>
      </c>
      <c r="F84" s="26">
        <f t="shared" si="4"/>
        <v>128.14763234861024</v>
      </c>
      <c r="G84" s="26">
        <f>G83-E84+F84</f>
        <v>35385.209632746803</v>
      </c>
      <c r="H84" s="24">
        <v>8140.07</v>
      </c>
      <c r="I84" s="36">
        <f t="shared" si="6"/>
        <v>1.3574894106313629E-2</v>
      </c>
      <c r="J84" s="25">
        <v>607781.57999999973</v>
      </c>
      <c r="L84" s="23">
        <f>R83</f>
        <v>386698.20907980483</v>
      </c>
      <c r="M84" s="24">
        <v>0</v>
      </c>
      <c r="N84" s="24">
        <v>0</v>
      </c>
      <c r="O84" s="24">
        <v>926.48</v>
      </c>
      <c r="P84" s="5">
        <f>R83/J84</f>
        <v>0.63624535820879102</v>
      </c>
      <c r="Q84" s="63">
        <f>P84*H84</f>
        <v>5179.0817529946335</v>
      </c>
      <c r="R84" s="25">
        <f>Q84+L84+M84+N84+O84</f>
        <v>392803.77083279943</v>
      </c>
      <c r="T84" s="23">
        <f>Z83</f>
        <v>212016.82092019447</v>
      </c>
      <c r="U84" s="24">
        <v>0</v>
      </c>
      <c r="V84" s="24">
        <v>0</v>
      </c>
      <c r="W84" s="24">
        <v>0</v>
      </c>
      <c r="X84" s="5">
        <f>1-P84</f>
        <v>0.36375464179120898</v>
      </c>
      <c r="Y84" s="26">
        <f>X84*H84</f>
        <v>2960.9882470053662</v>
      </c>
      <c r="Z84" s="25">
        <f>V84+W84+T84+Y84+U84</f>
        <v>214977.80916719983</v>
      </c>
    </row>
    <row r="85" spans="1:29" x14ac:dyDescent="0.2">
      <c r="A85" s="22">
        <v>42674</v>
      </c>
      <c r="B85" s="23">
        <f t="shared" si="5"/>
        <v>607781.57999999973</v>
      </c>
      <c r="C85" s="24">
        <v>0</v>
      </c>
      <c r="D85" s="24">
        <v>0</v>
      </c>
      <c r="E85" s="24">
        <v>926.48</v>
      </c>
      <c r="F85" s="26">
        <f t="shared" si="4"/>
        <v>125.32025843533607</v>
      </c>
      <c r="G85" s="26">
        <f>G84-E85+F85</f>
        <v>34584.049891182134</v>
      </c>
      <c r="H85" s="24">
        <v>-9379.59</v>
      </c>
      <c r="I85" s="36">
        <f t="shared" si="6"/>
        <v>-1.5409012326861591E-2</v>
      </c>
      <c r="J85" s="25">
        <v>599328.46999999974</v>
      </c>
      <c r="L85" s="23">
        <f>R84</f>
        <v>392803.77083279943</v>
      </c>
      <c r="M85" s="24">
        <v>0</v>
      </c>
      <c r="N85" s="24">
        <v>0</v>
      </c>
      <c r="O85" s="24">
        <v>926.48</v>
      </c>
      <c r="P85" s="5">
        <f>R84/J85</f>
        <v>0.65540649325869604</v>
      </c>
      <c r="Q85" s="63">
        <f>P85*H85</f>
        <v>-6147.4441901043328</v>
      </c>
      <c r="R85" s="25">
        <f>Q85+L85+M85+N85+O85</f>
        <v>387582.8066426951</v>
      </c>
      <c r="T85" s="23">
        <f>Z84</f>
        <v>214977.80916719983</v>
      </c>
      <c r="U85" s="24">
        <v>0</v>
      </c>
      <c r="V85" s="24">
        <v>0</v>
      </c>
      <c r="W85" s="24">
        <v>0</v>
      </c>
      <c r="X85" s="5">
        <f>1-P85</f>
        <v>0.34459350674130396</v>
      </c>
      <c r="Y85" s="26">
        <f>X85*H85</f>
        <v>-3232.1458098956673</v>
      </c>
      <c r="Z85" s="25">
        <f>V85+W85+T85+Y85+U85</f>
        <v>211745.66335730415</v>
      </c>
    </row>
    <row r="86" spans="1:29" x14ac:dyDescent="0.2">
      <c r="A86" s="22">
        <v>42704</v>
      </c>
      <c r="B86" s="23">
        <f t="shared" si="5"/>
        <v>599328.46999999974</v>
      </c>
      <c r="C86" s="24">
        <v>0</v>
      </c>
      <c r="D86" s="24">
        <v>-7.95</v>
      </c>
      <c r="E86" s="24">
        <v>926.48</v>
      </c>
      <c r="F86" s="26">
        <f t="shared" si="4"/>
        <v>122.48287109461064</v>
      </c>
      <c r="G86" s="26">
        <f>G85-E86+F86</f>
        <v>33780.05276227674</v>
      </c>
      <c r="H86" s="24">
        <v>2324.7600000000002</v>
      </c>
      <c r="I86" s="36">
        <f t="shared" si="6"/>
        <v>3.8730056126894449E-3</v>
      </c>
      <c r="J86" s="25">
        <v>602571.75999999966</v>
      </c>
      <c r="L86" s="23">
        <f>R85</f>
        <v>387582.8066426951</v>
      </c>
      <c r="M86" s="24">
        <v>0</v>
      </c>
      <c r="N86" s="24">
        <v>0</v>
      </c>
      <c r="O86" s="24">
        <v>926.48</v>
      </c>
      <c r="P86" s="5">
        <f>R85/J86</f>
        <v>0.64321435615020406</v>
      </c>
      <c r="Q86" s="63">
        <f>P86*H86</f>
        <v>1495.3190066037484</v>
      </c>
      <c r="R86" s="25">
        <f>Q86+L86+M86+N86+O86</f>
        <v>390004.60564929881</v>
      </c>
      <c r="T86" s="23">
        <f>Z85</f>
        <v>211745.66335730415</v>
      </c>
      <c r="U86" s="24">
        <v>0</v>
      </c>
      <c r="V86" s="24">
        <v>-7.95</v>
      </c>
      <c r="W86" s="24">
        <v>0</v>
      </c>
      <c r="X86" s="5">
        <f t="shared" ref="X86:X91" si="7">1-P86</f>
        <v>0.35678564384979594</v>
      </c>
      <c r="Y86" s="26">
        <f>X86*H86</f>
        <v>829.44099339625166</v>
      </c>
      <c r="Z86" s="25">
        <f>V86+W86+T86+Y86+U86</f>
        <v>212567.15435070038</v>
      </c>
    </row>
    <row r="87" spans="1:29" x14ac:dyDescent="0.2">
      <c r="A87" s="22">
        <v>42735</v>
      </c>
      <c r="B87" s="23">
        <f t="shared" si="5"/>
        <v>602571.75999999966</v>
      </c>
      <c r="C87" s="24">
        <v>0</v>
      </c>
      <c r="D87" s="24">
        <v>0</v>
      </c>
      <c r="E87" s="24">
        <v>926.48</v>
      </c>
      <c r="F87" s="26">
        <f t="shared" si="4"/>
        <v>119.63543486287929</v>
      </c>
      <c r="G87" s="26">
        <f>G86-E87+F87</f>
        <v>32973.208197139618</v>
      </c>
      <c r="H87" s="24">
        <v>7198.32</v>
      </c>
      <c r="I87" s="36">
        <f t="shared" si="6"/>
        <v>1.1927656988693131E-2</v>
      </c>
      <c r="J87" s="25">
        <v>610696.55999999971</v>
      </c>
      <c r="L87" s="23">
        <f>R86</f>
        <v>390004.60564929881</v>
      </c>
      <c r="M87" s="24">
        <v>0</v>
      </c>
      <c r="N87" s="24">
        <v>0</v>
      </c>
      <c r="O87" s="24">
        <v>926.48</v>
      </c>
      <c r="P87" s="5">
        <f>R86/J87</f>
        <v>0.63862256838207665</v>
      </c>
      <c r="Q87" s="63">
        <f>P87*H87</f>
        <v>4597.0096064360696</v>
      </c>
      <c r="R87" s="25">
        <f>Q87+L87+M87+N87+O87</f>
        <v>395528.09525573486</v>
      </c>
      <c r="T87" s="23">
        <f>Z86</f>
        <v>212567.15435070038</v>
      </c>
      <c r="U87" s="24">
        <v>0</v>
      </c>
      <c r="V87" s="24">
        <v>0</v>
      </c>
      <c r="W87" s="24">
        <v>0</v>
      </c>
      <c r="X87" s="5">
        <f t="shared" si="7"/>
        <v>0.36137743161792335</v>
      </c>
      <c r="Y87" s="26">
        <f>X87*H87</f>
        <v>2601.3103935639301</v>
      </c>
      <c r="Z87" s="25">
        <f>V87+W87+T87+Y87+U87</f>
        <v>215168.46474426432</v>
      </c>
    </row>
    <row r="88" spans="1:29" x14ac:dyDescent="0.2">
      <c r="A88" s="22">
        <v>42766</v>
      </c>
      <c r="B88" s="23">
        <f t="shared" si="5"/>
        <v>610696.55999999971</v>
      </c>
      <c r="C88" s="24">
        <v>0</v>
      </c>
      <c r="D88" s="24">
        <v>-7.95</v>
      </c>
      <c r="E88" s="24">
        <v>926.48</v>
      </c>
      <c r="F88" s="26">
        <f t="shared" si="4"/>
        <v>116.77791415098966</v>
      </c>
      <c r="G88" s="26">
        <f>G87-E88+F88</f>
        <v>32163.506111290608</v>
      </c>
      <c r="H88" s="24">
        <v>28389.45</v>
      </c>
      <c r="I88" s="36">
        <f t="shared" si="6"/>
        <v>4.6417183722527205E-2</v>
      </c>
      <c r="J88" s="25">
        <v>640004.53999999969</v>
      </c>
      <c r="L88" s="23">
        <f>R87</f>
        <v>395528.09525573486</v>
      </c>
      <c r="M88" s="24">
        <v>0</v>
      </c>
      <c r="N88" s="24">
        <v>0</v>
      </c>
      <c r="O88" s="24">
        <v>926.48</v>
      </c>
      <c r="P88" s="5">
        <f>R87/J88</f>
        <v>0.61800826484095728</v>
      </c>
      <c r="Q88" s="63">
        <f>P88*H88</f>
        <v>17544.914734289116</v>
      </c>
      <c r="R88" s="25">
        <f>Q88+L88+M88+N88+O88</f>
        <v>413999.48999002395</v>
      </c>
      <c r="T88" s="23">
        <f>Z87</f>
        <v>215168.46474426432</v>
      </c>
      <c r="U88" s="24">
        <v>0</v>
      </c>
      <c r="V88" s="24">
        <v>-7.95</v>
      </c>
      <c r="W88" s="24">
        <v>0</v>
      </c>
      <c r="X88" s="5">
        <f t="shared" si="7"/>
        <v>0.38199173515904272</v>
      </c>
      <c r="Y88" s="26">
        <f>X88*H88</f>
        <v>10844.535265710885</v>
      </c>
      <c r="Z88" s="25">
        <f>V88+W88+T88+Y88+U88</f>
        <v>226005.05000997518</v>
      </c>
    </row>
    <row r="89" spans="1:29" x14ac:dyDescent="0.2">
      <c r="A89" s="22">
        <v>42794</v>
      </c>
      <c r="B89" s="23">
        <f t="shared" si="5"/>
        <v>640004.53999999969</v>
      </c>
      <c r="C89" s="24">
        <v>0</v>
      </c>
      <c r="D89" s="24">
        <v>-7.95</v>
      </c>
      <c r="E89" s="24">
        <v>926.48</v>
      </c>
      <c r="F89" s="26">
        <f t="shared" si="4"/>
        <v>113.91027324374681</v>
      </c>
      <c r="G89" s="26">
        <f>G88-E89+F89</f>
        <v>31350.936384534354</v>
      </c>
      <c r="H89" s="24">
        <v>34279.49</v>
      </c>
      <c r="I89" s="36">
        <f t="shared" si="6"/>
        <v>5.3484562507634517E-2</v>
      </c>
      <c r="J89" s="25">
        <v>675202.55999999971</v>
      </c>
      <c r="L89" s="23">
        <f>R88</f>
        <v>413999.48999002395</v>
      </c>
      <c r="M89" s="24">
        <v>0</v>
      </c>
      <c r="N89" s="24">
        <v>0</v>
      </c>
      <c r="O89" s="24">
        <v>926.48</v>
      </c>
      <c r="P89" s="5">
        <f>R88/J89</f>
        <v>0.61314857868729666</v>
      </c>
      <c r="Q89" s="63">
        <f>P89*H89</f>
        <v>21018.420571625396</v>
      </c>
      <c r="R89" s="25">
        <f>Q89+L89+M89+N89+O89</f>
        <v>435944.39056164934</v>
      </c>
      <c r="T89" s="23">
        <f>Z88</f>
        <v>226005.05000997518</v>
      </c>
      <c r="U89" s="24">
        <v>0</v>
      </c>
      <c r="V89" s="24">
        <v>-7.95</v>
      </c>
      <c r="W89" s="24">
        <v>0</v>
      </c>
      <c r="X89" s="5">
        <f t="shared" si="7"/>
        <v>0.38685142131270334</v>
      </c>
      <c r="Y89" s="26">
        <f>X89*H89</f>
        <v>13261.0694283746</v>
      </c>
      <c r="Z89" s="25">
        <f>V89+W89+T89+Y89+U89</f>
        <v>239258.16943834978</v>
      </c>
    </row>
    <row r="90" spans="1:29" x14ac:dyDescent="0.2">
      <c r="A90" s="22">
        <v>42825</v>
      </c>
      <c r="B90" s="23">
        <f>J89</f>
        <v>675202.55999999971</v>
      </c>
      <c r="C90" s="24">
        <v>0</v>
      </c>
      <c r="D90" s="24">
        <v>0</v>
      </c>
      <c r="E90" s="24">
        <v>926.48</v>
      </c>
      <c r="F90" s="26">
        <f t="shared" si="4"/>
        <v>111.03247629946686</v>
      </c>
      <c r="G90" s="26">
        <f>G89-E90+F90</f>
        <v>30535.488860833822</v>
      </c>
      <c r="H90" s="24">
        <v>13812.87</v>
      </c>
      <c r="I90" s="36">
        <f t="shared" si="6"/>
        <v>2.0429339937831997E-2</v>
      </c>
      <c r="J90" s="25">
        <v>689941.90999999968</v>
      </c>
      <c r="L90" s="23">
        <f>R89</f>
        <v>435944.39056164934</v>
      </c>
      <c r="M90" s="24">
        <v>0</v>
      </c>
      <c r="N90" s="24">
        <v>0</v>
      </c>
      <c r="O90" s="24">
        <v>926.48</v>
      </c>
      <c r="P90" s="5">
        <f>R89/J90</f>
        <v>0.63185665958696369</v>
      </c>
      <c r="Q90" s="63">
        <f>P90*H90</f>
        <v>8727.7538975089828</v>
      </c>
      <c r="R90" s="25">
        <f>Q90+L90+M90+N90+O90</f>
        <v>445598.62445915828</v>
      </c>
      <c r="T90" s="23">
        <f>Z89</f>
        <v>239258.16943834978</v>
      </c>
      <c r="U90" s="24">
        <v>0</v>
      </c>
      <c r="V90" s="24">
        <v>0</v>
      </c>
      <c r="W90" s="24">
        <v>0</v>
      </c>
      <c r="X90" s="5">
        <f t="shared" si="7"/>
        <v>0.36814334041303631</v>
      </c>
      <c r="Y90" s="26">
        <f>X90*H90</f>
        <v>5085.116102491017</v>
      </c>
      <c r="Z90" s="25">
        <f>V90+W90+T90+Y90+U90</f>
        <v>244343.28554084079</v>
      </c>
    </row>
    <row r="91" spans="1:29" ht="15" customHeight="1" x14ac:dyDescent="0.2">
      <c r="A91" s="78" t="s">
        <v>7</v>
      </c>
      <c r="B91" s="30">
        <f t="shared" si="5"/>
        <v>689941.90999999968</v>
      </c>
      <c r="C91" s="31">
        <v>26901</v>
      </c>
      <c r="D91" s="31"/>
      <c r="E91" s="31"/>
      <c r="F91" s="32"/>
      <c r="G91" s="32"/>
      <c r="H91" s="31"/>
      <c r="I91" s="36"/>
      <c r="J91" s="25"/>
      <c r="L91" s="23"/>
      <c r="M91" s="24"/>
      <c r="N91" s="31"/>
      <c r="O91" s="32"/>
      <c r="P91" s="33"/>
      <c r="Q91" s="76"/>
      <c r="R91" s="25"/>
      <c r="S91" s="36"/>
      <c r="T91" s="34">
        <f>Z90</f>
        <v>244343.28554084079</v>
      </c>
      <c r="U91" s="32">
        <v>26901</v>
      </c>
      <c r="V91" s="32"/>
      <c r="W91" s="24"/>
      <c r="X91" s="33"/>
      <c r="Y91" s="32"/>
      <c r="Z91" s="35">
        <f>V91+W91+T91+Y91+U91</f>
        <v>271244.28554084082</v>
      </c>
      <c r="AA91" s="1"/>
    </row>
    <row r="92" spans="1:29" s="45" customFormat="1" ht="21" customHeight="1" x14ac:dyDescent="0.2">
      <c r="A92" s="37" t="s">
        <v>8</v>
      </c>
      <c r="B92" s="38"/>
      <c r="C92" s="39">
        <f t="shared" ref="C92:E92" si="8">SUM(C8:C91)</f>
        <v>181585</v>
      </c>
      <c r="D92" s="39">
        <f t="shared" si="8"/>
        <v>-876.58000000002824</v>
      </c>
      <c r="E92" s="39">
        <f t="shared" si="8"/>
        <v>-26919.249999999945</v>
      </c>
      <c r="F92" s="39"/>
      <c r="G92" s="40">
        <f>G90</f>
        <v>30535.488860833822</v>
      </c>
      <c r="H92" s="39">
        <f>SUM(H8:H91)</f>
        <v>296435.67000000004</v>
      </c>
      <c r="I92" s="41"/>
      <c r="J92" s="42">
        <f>J90</f>
        <v>689941.90999999968</v>
      </c>
      <c r="K92" s="43"/>
      <c r="L92" s="38"/>
      <c r="M92" s="39">
        <f>SUM(M8:M91)</f>
        <v>8708.0246575342462</v>
      </c>
      <c r="N92" s="39">
        <f>SUM(N8:N91)</f>
        <v>-50</v>
      </c>
      <c r="O92" s="39">
        <f>SUM(O8:O91)</f>
        <v>-26919.249999999945</v>
      </c>
      <c r="P92" s="39"/>
      <c r="Q92" s="64">
        <f>SUM(Q8:Q91)</f>
        <v>197241.77980162477</v>
      </c>
      <c r="R92" s="44">
        <f>R90</f>
        <v>445598.62445915828</v>
      </c>
      <c r="S92" s="43"/>
      <c r="T92" s="38"/>
      <c r="U92" s="39">
        <f t="shared" ref="U92:W92" si="9">SUM(U8:U91)</f>
        <v>172876.97534246574</v>
      </c>
      <c r="V92" s="39">
        <f t="shared" si="9"/>
        <v>-826.58000000002824</v>
      </c>
      <c r="W92" s="39">
        <f t="shared" si="9"/>
        <v>0</v>
      </c>
      <c r="X92" s="39"/>
      <c r="Y92" s="39">
        <f>SUM(Y8:Y91)</f>
        <v>99193.890198375157</v>
      </c>
      <c r="Z92" s="44">
        <f>Z91</f>
        <v>271244.28554084082</v>
      </c>
      <c r="AA92"/>
      <c r="AB92"/>
      <c r="AC92"/>
    </row>
    <row r="93" spans="1:29" ht="30" customHeight="1" x14ac:dyDescent="0.2">
      <c r="A93" s="2" t="s">
        <v>26</v>
      </c>
      <c r="Q93" s="65"/>
      <c r="T93" s="47"/>
      <c r="Y93" s="4"/>
    </row>
    <row r="94" spans="1:29" ht="38" customHeight="1" x14ac:dyDescent="0.2">
      <c r="A94" s="53" t="s">
        <v>31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68"/>
    </row>
    <row r="95" spans="1:29" ht="23" customHeight="1" x14ac:dyDescent="0.2">
      <c r="A95" s="53" t="s">
        <v>27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48"/>
    </row>
    <row r="96" spans="1:29" ht="26" customHeight="1" x14ac:dyDescent="0.2">
      <c r="A96" s="53" t="s">
        <v>34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48"/>
    </row>
    <row r="97" spans="1:29" x14ac:dyDescent="0.2">
      <c r="A97" s="49"/>
    </row>
    <row r="98" spans="1:29" ht="21" x14ac:dyDescent="0.25">
      <c r="A98" s="79"/>
      <c r="I98" s="80"/>
      <c r="K98" s="81"/>
      <c r="S98" s="81"/>
      <c r="AA98" s="1"/>
      <c r="AB98" s="1"/>
      <c r="AC98" s="1"/>
    </row>
    <row r="99" spans="1:29" x14ac:dyDescent="0.2">
      <c r="A99" s="82"/>
      <c r="I99" s="80"/>
      <c r="K99" s="81"/>
      <c r="S99" s="81"/>
      <c r="AA99" s="1"/>
      <c r="AB99" s="1"/>
      <c r="AC99" s="1"/>
    </row>
    <row r="100" spans="1:29" x14ac:dyDescent="0.2">
      <c r="A100" s="82"/>
      <c r="I100" s="80"/>
      <c r="K100" s="81"/>
      <c r="S100" s="81"/>
      <c r="AA100" s="1"/>
      <c r="AB100" s="1"/>
      <c r="AC100" s="1"/>
    </row>
    <row r="101" spans="1:29" x14ac:dyDescent="0.2">
      <c r="A101" s="82"/>
      <c r="D101" s="60"/>
      <c r="I101" s="60"/>
      <c r="K101" s="81"/>
      <c r="N101" s="83"/>
      <c r="S101" s="81"/>
      <c r="AA101" s="1"/>
      <c r="AB101" s="1"/>
      <c r="AC101" s="1"/>
    </row>
    <row r="102" spans="1:29" x14ac:dyDescent="0.2">
      <c r="A102" s="82"/>
      <c r="D102" s="60"/>
      <c r="I102" s="60"/>
      <c r="K102" s="81"/>
      <c r="N102" s="81"/>
      <c r="S102" s="81"/>
      <c r="AA102" s="1"/>
      <c r="AB102" s="1"/>
      <c r="AC102" s="1"/>
    </row>
    <row r="103" spans="1:29" x14ac:dyDescent="0.2">
      <c r="A103" s="82"/>
      <c r="D103" s="60"/>
      <c r="I103" s="60"/>
      <c r="K103" s="81"/>
      <c r="N103" s="81"/>
      <c r="S103" s="81"/>
      <c r="AA103" s="1"/>
      <c r="AB103" s="1"/>
      <c r="AC103" s="1"/>
    </row>
    <row r="104" spans="1:29" x14ac:dyDescent="0.2">
      <c r="A104" s="82"/>
      <c r="D104" s="60"/>
      <c r="I104" s="60"/>
      <c r="K104" s="81"/>
      <c r="Q104" s="84"/>
      <c r="S104" s="3"/>
      <c r="T104" s="81"/>
      <c r="AA104" s="1"/>
      <c r="AB104" s="1"/>
      <c r="AC104" s="1"/>
    </row>
    <row r="105" spans="1:29" x14ac:dyDescent="0.2">
      <c r="A105" s="3"/>
      <c r="D105" s="60"/>
      <c r="I105" s="60"/>
      <c r="K105" s="81"/>
      <c r="Q105" s="84"/>
      <c r="S105" s="3"/>
      <c r="T105" s="81"/>
      <c r="AA105" s="1"/>
      <c r="AB105" s="1"/>
      <c r="AC105" s="1"/>
    </row>
    <row r="106" spans="1:29" x14ac:dyDescent="0.2">
      <c r="A106" s="50"/>
      <c r="D106" s="60"/>
      <c r="I106" s="60"/>
      <c r="K106" s="81"/>
      <c r="Q106" s="84"/>
      <c r="S106" s="3"/>
      <c r="T106" s="81"/>
      <c r="AA106" s="1"/>
      <c r="AB106" s="1"/>
      <c r="AC106" s="1"/>
    </row>
    <row r="107" spans="1:29" x14ac:dyDescent="0.2">
      <c r="A107" s="50"/>
      <c r="D107" s="60"/>
      <c r="I107" s="60"/>
      <c r="K107" s="81"/>
      <c r="Q107" s="84"/>
      <c r="S107" s="3"/>
      <c r="T107" s="81"/>
      <c r="AA107" s="1"/>
      <c r="AB107" s="1"/>
      <c r="AC107" s="1"/>
    </row>
    <row r="108" spans="1:29" x14ac:dyDescent="0.2">
      <c r="A108" s="50"/>
      <c r="I108" s="80"/>
      <c r="K108" s="81"/>
      <c r="Q108" s="84"/>
      <c r="S108" s="3"/>
      <c r="T108" s="81"/>
      <c r="AA108" s="1"/>
      <c r="AB108" s="1"/>
      <c r="AC108" s="1"/>
    </row>
    <row r="109" spans="1:29" x14ac:dyDescent="0.2">
      <c r="A109" s="3"/>
      <c r="I109" s="80"/>
      <c r="K109" s="81"/>
      <c r="Q109" s="84"/>
      <c r="S109" s="3"/>
      <c r="T109" s="81"/>
      <c r="AA109" s="1"/>
      <c r="AB109" s="1"/>
      <c r="AC109" s="1"/>
    </row>
    <row r="110" spans="1:29" x14ac:dyDescent="0.2">
      <c r="A110" s="3"/>
      <c r="I110" s="80"/>
      <c r="K110" s="81"/>
      <c r="Q110" s="84"/>
      <c r="S110" s="3"/>
      <c r="T110" s="81"/>
      <c r="AA110" s="1"/>
      <c r="AB110" s="1"/>
      <c r="AC110" s="1"/>
    </row>
    <row r="111" spans="1:29" x14ac:dyDescent="0.2">
      <c r="A111" s="3"/>
      <c r="I111" s="80"/>
      <c r="K111" s="81"/>
      <c r="Q111" s="84"/>
      <c r="S111" s="3"/>
      <c r="T111" s="81"/>
      <c r="AA111" s="1"/>
      <c r="AB111" s="1"/>
      <c r="AC111" s="1"/>
    </row>
    <row r="112" spans="1:29" x14ac:dyDescent="0.2">
      <c r="A112" s="3"/>
      <c r="I112" s="80"/>
      <c r="K112" s="81"/>
      <c r="S112" s="81"/>
      <c r="AA112" s="1"/>
      <c r="AB112" s="1"/>
      <c r="AC112" s="1"/>
    </row>
    <row r="113" spans="1:29" x14ac:dyDescent="0.2">
      <c r="A113" s="3"/>
      <c r="I113" s="80"/>
      <c r="K113" s="81"/>
      <c r="S113" s="81"/>
      <c r="AA113" s="1"/>
      <c r="AB113" s="1"/>
      <c r="AC113" s="1"/>
    </row>
    <row r="114" spans="1:29" x14ac:dyDescent="0.2">
      <c r="A114" s="3"/>
      <c r="I114" s="80"/>
      <c r="K114" s="81"/>
      <c r="S114" s="81"/>
      <c r="AA114" s="1"/>
      <c r="AB114" s="1"/>
      <c r="AC114" s="1"/>
    </row>
    <row r="115" spans="1:29" x14ac:dyDescent="0.2">
      <c r="A115" s="3"/>
      <c r="I115" s="80"/>
      <c r="K115" s="81"/>
      <c r="S115" s="81"/>
      <c r="AA115" s="1"/>
      <c r="AB115" s="1"/>
      <c r="AC115" s="1"/>
    </row>
    <row r="116" spans="1:29" x14ac:dyDescent="0.2">
      <c r="A116" s="3"/>
      <c r="I116" s="80"/>
      <c r="K116" s="81"/>
      <c r="S116" s="81"/>
      <c r="AA116" s="1"/>
      <c r="AB116" s="1"/>
      <c r="AC116" s="1"/>
    </row>
    <row r="117" spans="1:29" x14ac:dyDescent="0.2">
      <c r="A117" s="3"/>
      <c r="I117" s="80"/>
      <c r="K117" s="81"/>
      <c r="S117" s="81"/>
      <c r="AA117" s="1"/>
      <c r="AB117" s="1"/>
      <c r="AC117" s="1"/>
    </row>
    <row r="118" spans="1:29" x14ac:dyDescent="0.2">
      <c r="A118" s="3"/>
      <c r="I118" s="80"/>
      <c r="K118" s="81"/>
      <c r="S118" s="81"/>
      <c r="AA118" s="1"/>
      <c r="AB118" s="1"/>
      <c r="AC118" s="1"/>
    </row>
    <row r="119" spans="1:29" x14ac:dyDescent="0.2">
      <c r="A119" s="3"/>
      <c r="I119" s="80"/>
      <c r="K119" s="81"/>
      <c r="S119" s="81"/>
      <c r="AA119" s="1"/>
      <c r="AB119" s="1"/>
      <c r="AC119" s="1"/>
    </row>
    <row r="120" spans="1:29" x14ac:dyDescent="0.2">
      <c r="A120" s="3"/>
      <c r="I120" s="80"/>
      <c r="K120" s="81"/>
      <c r="S120" s="81"/>
      <c r="AA120" s="1"/>
      <c r="AB120" s="1"/>
      <c r="AC120" s="1"/>
    </row>
    <row r="121" spans="1:29" x14ac:dyDescent="0.2">
      <c r="A121" s="3"/>
      <c r="I121" s="80"/>
      <c r="K121" s="81"/>
      <c r="S121" s="81"/>
      <c r="AA121" s="1"/>
      <c r="AB121" s="1"/>
      <c r="AC121" s="1"/>
    </row>
    <row r="122" spans="1:29" x14ac:dyDescent="0.2">
      <c r="A122" s="3"/>
      <c r="I122" s="80"/>
      <c r="K122" s="81"/>
      <c r="S122" s="81"/>
      <c r="AA122" s="1"/>
      <c r="AB122" s="1"/>
      <c r="AC122" s="1"/>
    </row>
    <row r="123" spans="1:29" x14ac:dyDescent="0.2">
      <c r="A123" s="3"/>
      <c r="I123" s="80"/>
      <c r="K123" s="81"/>
      <c r="S123" s="81"/>
      <c r="AA123" s="1"/>
      <c r="AB123" s="1"/>
      <c r="AC123" s="1"/>
    </row>
    <row r="124" spans="1:29" x14ac:dyDescent="0.2">
      <c r="A124" s="3"/>
      <c r="I124" s="80"/>
      <c r="K124" s="81"/>
      <c r="S124" s="81"/>
      <c r="AA124" s="1"/>
      <c r="AB124" s="1"/>
      <c r="AC124" s="1"/>
    </row>
    <row r="125" spans="1:29" x14ac:dyDescent="0.2">
      <c r="A125" s="3"/>
      <c r="I125" s="80"/>
      <c r="K125" s="81"/>
      <c r="S125" s="81"/>
      <c r="AA125" s="1"/>
      <c r="AB125" s="1"/>
      <c r="AC125" s="1"/>
    </row>
    <row r="126" spans="1:29" x14ac:dyDescent="0.2">
      <c r="A126" s="3"/>
      <c r="I126" s="80"/>
      <c r="K126" s="81"/>
      <c r="S126" s="81"/>
      <c r="AA126" s="1"/>
      <c r="AB126" s="1"/>
      <c r="AC126" s="1"/>
    </row>
    <row r="127" spans="1:29" x14ac:dyDescent="0.2">
      <c r="A127" s="3"/>
      <c r="I127" s="80"/>
      <c r="K127" s="81"/>
      <c r="S127" s="81"/>
      <c r="AA127" s="1"/>
      <c r="AB127" s="1"/>
      <c r="AC127" s="1"/>
    </row>
    <row r="128" spans="1:29" x14ac:dyDescent="0.2">
      <c r="A128" s="3"/>
      <c r="I128" s="80"/>
      <c r="K128" s="81"/>
      <c r="S128" s="81"/>
      <c r="AA128" s="1"/>
      <c r="AB128" s="1"/>
      <c r="AC128" s="1"/>
    </row>
    <row r="129" spans="1:29" x14ac:dyDescent="0.2">
      <c r="A129" s="3"/>
      <c r="I129" s="80"/>
      <c r="K129" s="81"/>
      <c r="S129" s="81"/>
      <c r="AA129" s="1"/>
      <c r="AB129" s="1"/>
      <c r="AC129" s="1"/>
    </row>
    <row r="130" spans="1:29" x14ac:dyDescent="0.2">
      <c r="A130" s="3"/>
      <c r="I130" s="80"/>
      <c r="K130" s="81"/>
      <c r="S130" s="81"/>
      <c r="AA130" s="1"/>
      <c r="AB130" s="1"/>
      <c r="AC130" s="1"/>
    </row>
    <row r="131" spans="1:29" x14ac:dyDescent="0.2">
      <c r="A131" s="3"/>
      <c r="I131" s="80"/>
      <c r="K131" s="81"/>
      <c r="S131" s="81"/>
      <c r="AA131" s="1"/>
      <c r="AB131" s="1"/>
      <c r="AC131" s="1"/>
    </row>
    <row r="132" spans="1:29" x14ac:dyDescent="0.2">
      <c r="A132" s="3"/>
      <c r="I132" s="80"/>
      <c r="K132" s="81"/>
      <c r="S132" s="81"/>
      <c r="AA132" s="1"/>
      <c r="AB132" s="1"/>
      <c r="AC132" s="1"/>
    </row>
    <row r="133" spans="1:29" x14ac:dyDescent="0.2">
      <c r="A133" s="3"/>
      <c r="I133" s="80"/>
      <c r="K133" s="81"/>
      <c r="S133" s="81"/>
      <c r="AA133" s="1"/>
      <c r="AB133" s="1"/>
      <c r="AC133" s="1"/>
    </row>
    <row r="134" spans="1:29" x14ac:dyDescent="0.2">
      <c r="A134" s="3"/>
      <c r="I134" s="80"/>
      <c r="K134" s="81"/>
      <c r="S134" s="81"/>
      <c r="AA134" s="1"/>
      <c r="AB134" s="1"/>
      <c r="AC134" s="1"/>
    </row>
    <row r="135" spans="1:29" x14ac:dyDescent="0.2">
      <c r="A135" s="3"/>
      <c r="I135" s="80"/>
      <c r="K135" s="81"/>
      <c r="S135" s="81"/>
      <c r="AA135" s="1"/>
      <c r="AB135" s="1"/>
      <c r="AC135" s="1"/>
    </row>
    <row r="136" spans="1:29" x14ac:dyDescent="0.2">
      <c r="A136" s="3"/>
      <c r="I136" s="80"/>
      <c r="K136" s="81"/>
      <c r="S136" s="81"/>
      <c r="AA136" s="1"/>
      <c r="AB136" s="1"/>
      <c r="AC136" s="1"/>
    </row>
  </sheetData>
  <mergeCells count="9">
    <mergeCell ref="A95:Y95"/>
    <mergeCell ref="A96:Y96"/>
    <mergeCell ref="A2:Z2"/>
    <mergeCell ref="A1:Z1"/>
    <mergeCell ref="A3:Z3"/>
    <mergeCell ref="B4:J4"/>
    <mergeCell ref="L4:R4"/>
    <mergeCell ref="T4:Z4"/>
    <mergeCell ref="A94:Y94"/>
  </mergeCells>
  <phoneticPr fontId="4" type="noConversion"/>
  <printOptions horizontalCentered="1"/>
  <pageMargins left="0.25" right="0.25" top="0.5" bottom="0.5" header="0.3" footer="0.3"/>
  <pageSetup scale="40" fitToHeight="2" orientation="landscape" horizontalDpi="0" verticalDpi="0"/>
  <headerFooter>
    <oddFooter>&amp;C&amp;"Calibri,Regular"&amp;K000000Financial Harmony Consulting&amp;R&amp;"Calibri,Regular"&amp;K000000&amp;N&amp;P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as Marital</vt:lpstr>
      <vt:lpstr>Loan as Separate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2017-07-04T22:51:57Z</cp:lastPrinted>
  <dcterms:created xsi:type="dcterms:W3CDTF">2017-06-27T00:19:59Z</dcterms:created>
  <dcterms:modified xsi:type="dcterms:W3CDTF">2017-07-05T14:54:52Z</dcterms:modified>
</cp:coreProperties>
</file>